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EstaPasta_de_trabalho" defaultThemeVersion="124226"/>
  <mc:AlternateContent xmlns:mc="http://schemas.openxmlformats.org/markup-compatibility/2006">
    <mc:Choice Requires="x15">
      <x15ac:absPath xmlns:x15ac="http://schemas.microsoft.com/office/spreadsheetml/2010/11/ac" url="F:\DOCUMENTOS NI\Profissional\Koeddermann Consultores Associados\3 - Processos Gerais\ZM Centro Logístico\0 - EIV Versão 1\Parecer 035.2020\"/>
    </mc:Choice>
  </mc:AlternateContent>
  <bookViews>
    <workbookView xWindow="0" yWindow="0" windowWidth="20496" windowHeight="7752" activeTab="1"/>
  </bookViews>
  <sheets>
    <sheet name="MATRIZ" sheetId="2" r:id="rId1"/>
    <sheet name="VALORAÇÃO" sheetId="3" r:id="rId2"/>
  </sheets>
  <definedNames>
    <definedName name="_Toc333503143" localSheetId="0">MATRIZ!#REF!</definedName>
    <definedName name="_xlnm.Print_Area" localSheetId="0">MATRIZ!$B$1:$AC$36</definedName>
    <definedName name="_xlnm.Print_Area" localSheetId="1">VALORAÇÃO!$A$1:$E$24</definedName>
    <definedName name="_xlnm.Print_Titles" localSheetId="0">MATRIZ!$3:$6</definedName>
  </definedNames>
  <calcPr calcId="152511"/>
</workbook>
</file>

<file path=xl/calcChain.xml><?xml version="1.0" encoding="utf-8"?>
<calcChain xmlns="http://schemas.openxmlformats.org/spreadsheetml/2006/main">
  <c r="I33" i="2" l="1"/>
  <c r="AB15" i="2" l="1"/>
  <c r="AC15" i="2" s="1"/>
  <c r="X15" i="2"/>
  <c r="Y15" i="2" s="1"/>
  <c r="AB13" i="2" l="1"/>
  <c r="AC13" i="2" s="1"/>
  <c r="X13" i="2"/>
  <c r="Y13" i="2" s="1"/>
  <c r="X16" i="2"/>
  <c r="Y16" i="2" s="1"/>
  <c r="X14" i="2"/>
  <c r="Y14" i="2" s="1"/>
  <c r="AB16" i="2" l="1"/>
  <c r="AC16" i="2" s="1"/>
  <c r="AB14" i="2"/>
  <c r="AC14" i="2" s="1"/>
  <c r="X24" i="2"/>
  <c r="Y24" i="2" s="1"/>
  <c r="X25" i="2"/>
  <c r="Y25" i="2" s="1"/>
  <c r="X23" i="2"/>
  <c r="Y23" i="2" s="1"/>
  <c r="AB24" i="2" l="1"/>
  <c r="AC24" i="2" s="1"/>
  <c r="AB25" i="2"/>
  <c r="AC25" i="2" s="1"/>
  <c r="X22" i="2" l="1"/>
  <c r="Y22" i="2" s="1"/>
  <c r="X12" i="2"/>
  <c r="Y12" i="2" s="1"/>
  <c r="E20" i="3" l="1"/>
  <c r="E23" i="3" l="1"/>
  <c r="E22" i="3"/>
  <c r="E21" i="3"/>
  <c r="X9" i="2" l="1"/>
  <c r="AB9" i="2" s="1"/>
  <c r="AC9" i="2" s="1"/>
  <c r="Y9" i="2" l="1"/>
  <c r="AB12" i="2"/>
  <c r="AC12" i="2" s="1"/>
  <c r="X11" i="2"/>
  <c r="Y11" i="2" s="1"/>
  <c r="AB11" i="2" l="1"/>
  <c r="AC11" i="2" s="1"/>
  <c r="X21" i="2"/>
  <c r="Y21" i="2" s="1"/>
  <c r="AB23" i="2"/>
  <c r="AC23" i="2" s="1"/>
  <c r="AB22" i="2"/>
  <c r="AC22" i="2" s="1"/>
  <c r="AB21" i="2" l="1"/>
  <c r="AC21" i="2" s="1"/>
  <c r="X7" i="2"/>
  <c r="Y7" i="2" s="1"/>
  <c r="D4" i="3" l="1"/>
  <c r="X20" i="2" l="1"/>
  <c r="X10" i="2"/>
  <c r="AB20" i="2" l="1"/>
  <c r="AC20" i="2" s="1"/>
  <c r="Y20" i="2"/>
  <c r="AB10" i="2"/>
  <c r="AC10" i="2" s="1"/>
  <c r="Y10" i="2"/>
  <c r="X8" i="2" l="1"/>
  <c r="X18" i="2"/>
  <c r="X19" i="2"/>
  <c r="AB7" i="2"/>
  <c r="AC7" i="2" s="1"/>
  <c r="X29" i="2" l="1"/>
  <c r="AB19" i="2"/>
  <c r="AC19" i="2" s="1"/>
  <c r="Y19" i="2"/>
  <c r="AB18" i="2"/>
  <c r="AC18" i="2" s="1"/>
  <c r="Y18" i="2"/>
  <c r="AB8" i="2"/>
  <c r="AC8" i="2" s="1"/>
  <c r="Y8" i="2"/>
  <c r="AB29" i="2" l="1"/>
  <c r="I32" i="2" s="1"/>
  <c r="I34" i="2" s="1"/>
  <c r="D19" i="3" l="1"/>
  <c r="D14" i="3" s="1"/>
  <c r="K34" i="2"/>
  <c r="E19" i="3" s="1"/>
  <c r="D12" i="3" l="1"/>
  <c r="D10" i="3" s="1"/>
  <c r="D7" i="3" s="1"/>
  <c r="D3" i="3" s="1"/>
</calcChain>
</file>

<file path=xl/comments1.xml><?xml version="1.0" encoding="utf-8"?>
<comments xmlns="http://schemas.openxmlformats.org/spreadsheetml/2006/main">
  <authors>
    <author>NICOLE</author>
  </authors>
  <commentList>
    <comment ref="F24" authorId="0" shapeId="0">
      <text>
        <r>
          <rPr>
            <b/>
            <sz val="9"/>
            <color indexed="81"/>
            <rFont val="Segoe UI"/>
            <charset val="1"/>
          </rPr>
          <t>NICOLE:</t>
        </r>
        <r>
          <rPr>
            <sz val="9"/>
            <color indexed="81"/>
            <rFont val="Segoe UI"/>
            <charset val="1"/>
          </rPr>
          <t xml:space="preserve">
Impacto atualizado
</t>
        </r>
      </text>
    </comment>
  </commentList>
</comments>
</file>

<file path=xl/sharedStrings.xml><?xml version="1.0" encoding="utf-8"?>
<sst xmlns="http://schemas.openxmlformats.org/spreadsheetml/2006/main" count="174" uniqueCount="133">
  <si>
    <t>Abrangência</t>
  </si>
  <si>
    <t>ASPECTO</t>
  </si>
  <si>
    <t>Certa</t>
  </si>
  <si>
    <t>Incerta</t>
  </si>
  <si>
    <t>Prazo</t>
  </si>
  <si>
    <t>Reversibilidade</t>
  </si>
  <si>
    <t>Importância</t>
  </si>
  <si>
    <t>Temporário</t>
  </si>
  <si>
    <t>Permanente</t>
  </si>
  <si>
    <t>Cíclico</t>
  </si>
  <si>
    <t>Reversível</t>
  </si>
  <si>
    <t>Parcialmente Reversível</t>
  </si>
  <si>
    <t>Irreversível</t>
  </si>
  <si>
    <t>N°</t>
  </si>
  <si>
    <t>Implantação</t>
  </si>
  <si>
    <t>Operação</t>
  </si>
  <si>
    <t>IMPACTO</t>
  </si>
  <si>
    <t>-</t>
  </si>
  <si>
    <t>MATRIZ DE AVALIAÇÃO E CLASSIFICAÇÃO DOS IMPACTOS CAUSADOS PELO EMPREENDIMENTO</t>
  </si>
  <si>
    <t>Expectativa de Ocorrência</t>
  </si>
  <si>
    <t>MEDIDAS PROPOSTAS</t>
  </si>
  <si>
    <t>IDENTIFICAÇÃO E CLASSIFICAÇÃO DOS ASPECTOS E IMPACTOS</t>
  </si>
  <si>
    <t>Fase de Ocorrência</t>
  </si>
  <si>
    <t>AVD</t>
  </si>
  <si>
    <t>AVI</t>
  </si>
  <si>
    <t>Baixa</t>
  </si>
  <si>
    <t>Moderada</t>
  </si>
  <si>
    <t>Alta</t>
  </si>
  <si>
    <t>MAGNITUDE INICIAL</t>
  </si>
  <si>
    <t>MAGNITUDE FINAL</t>
  </si>
  <si>
    <t>ADA</t>
  </si>
  <si>
    <t>Impacto Negativo (-) ou Positivo (+)</t>
  </si>
  <si>
    <t>FASE DE IMPLANTAÇÃO</t>
  </si>
  <si>
    <t>FASE DE OPERAÇÃO</t>
  </si>
  <si>
    <t>REDUÇÃO MAGNITUDE</t>
  </si>
  <si>
    <t>%</t>
  </si>
  <si>
    <t>Impacto Positivo</t>
  </si>
  <si>
    <t>ΣNI</t>
  </si>
  <si>
    <t>NI</t>
  </si>
  <si>
    <t>MI</t>
  </si>
  <si>
    <t>Somatória do número de impactos negativos</t>
  </si>
  <si>
    <t xml:space="preserve">Média de Impactos </t>
  </si>
  <si>
    <t>Número de impactos negativos</t>
  </si>
  <si>
    <t>TOTAL</t>
  </si>
  <si>
    <t>VI</t>
  </si>
  <si>
    <t>Grau de Impacto</t>
  </si>
  <si>
    <t>GI (%)</t>
  </si>
  <si>
    <t>ISSU</t>
  </si>
  <si>
    <t>Índice Magnitude</t>
  </si>
  <si>
    <t>IM</t>
  </si>
  <si>
    <t>ISRN</t>
  </si>
  <si>
    <t>IA</t>
  </si>
  <si>
    <t>IT</t>
  </si>
  <si>
    <t>Comprometimento da Infraestrutura da Vizinhança (CIV)</t>
  </si>
  <si>
    <t>CIV</t>
  </si>
  <si>
    <t>ICIV</t>
  </si>
  <si>
    <t>Influência nos Ecossistemas Urbanos (IEU)</t>
  </si>
  <si>
    <t>IEU</t>
  </si>
  <si>
    <t>ÍNDICES</t>
  </si>
  <si>
    <t>Índice sobre os Recursos Naturais (ISRN)</t>
  </si>
  <si>
    <t>Índice de Abrangência (IA)</t>
  </si>
  <si>
    <t>Índice de Temporalidade (IT)</t>
  </si>
  <si>
    <t>Índice Comprometimento de Infraestrutura da Vizinhança (ICIV)</t>
  </si>
  <si>
    <t>m²</t>
  </si>
  <si>
    <t>R$</t>
  </si>
  <si>
    <t>Área Total do Empreendimento</t>
  </si>
  <si>
    <t>VC (CUB's)</t>
  </si>
  <si>
    <t xml:space="preserve">VALOR DA COMPENSAÇÃO </t>
  </si>
  <si>
    <t>Valor de Investimento (m² * 1 CUB/SC)</t>
  </si>
  <si>
    <t>---</t>
  </si>
  <si>
    <t>Consumo de Água</t>
  </si>
  <si>
    <t>Impacto sobre a Sustentabilidade (ISSU)</t>
  </si>
  <si>
    <t>GRAU DE IMPACTO (GI)</t>
  </si>
  <si>
    <t>Mitigadora / Compensatório / Potencializadora</t>
  </si>
  <si>
    <t>EMPREENDIMENTO: CENTRO LOGÍSTICO ZM</t>
  </si>
  <si>
    <t>Pressão no Sistema Municipal de Abastecimento de Água</t>
  </si>
  <si>
    <t>Contaminação do Solo e Águas Subterrâneas por Efluentes Líquidos</t>
  </si>
  <si>
    <t>Pressão no Sistema de Drenagem Urbana</t>
  </si>
  <si>
    <t>Contaminação do Solo por Resíduos da Construção Civil</t>
  </si>
  <si>
    <t>Perturbação à Vizinhança em Decorrência de Ruídos</t>
  </si>
  <si>
    <t>Alteração no Padrão de Escoamento de Águas Pluviais</t>
  </si>
  <si>
    <t>Geração de Efluentes Líquidos</t>
  </si>
  <si>
    <t>Lixiviação de Solo</t>
  </si>
  <si>
    <r>
      <rPr>
        <b/>
        <sz val="12"/>
        <rFont val="Cambria"/>
        <family val="1"/>
        <scheme val="major"/>
      </rPr>
      <t xml:space="preserve">Mitigadoras: </t>
    </r>
    <r>
      <rPr>
        <sz val="12"/>
        <rFont val="Cambria"/>
        <family val="1"/>
        <scheme val="major"/>
      </rPr>
      <t>- Implantação de drenagem provisória para captação das águas no momento de execução das obras de terraplenagem.
- Realização retirada das benfeitorias e árvores existentes no terreno com planejamento visando reduzir ao máximo o período em que o solo ficará exposto até conclusão das obras necessárias;
- Lavação das rodas dos veículos que estiverem sujas com barro, evitando que espalhem barro nas vias do entorno;
- Cobrimento com lonas os caminhões para evitar a queda de resíduos nas vias;
- Realização de varrição das vias sempre que houver carreamento do solo o entorno.</t>
    </r>
  </si>
  <si>
    <t>Geração de Resídios da Construção Civil</t>
  </si>
  <si>
    <r>
      <rPr>
        <b/>
        <sz val="12"/>
        <rFont val="Cambria"/>
        <family val="1"/>
        <scheme val="major"/>
      </rPr>
      <t xml:space="preserve">Mitigadoras: </t>
    </r>
    <r>
      <rPr>
        <sz val="12"/>
        <rFont val="Cambria"/>
        <family val="1"/>
        <scheme val="major"/>
      </rPr>
      <t xml:space="preserve">- Elaboração e execução de Plano de Gerenciamento de Resíduos da Construção Civil - PGRCC, a fim de garantir a correta segregação, acondicionamento, armazenamento, coleta e transporte externos e destinação final dos resíduos. </t>
    </r>
  </si>
  <si>
    <t xml:space="preserve">Geração de ruído em decorrência do uso de equipamentos utilizados para a execução das obras como, betoneiras, serras, retroescavadeira, marteletes e veículos de carga pesada </t>
  </si>
  <si>
    <t>Geração de Resídios Sólidos</t>
  </si>
  <si>
    <t xml:space="preserve">Contaminação do Solo por Resíduos Sólidos </t>
  </si>
  <si>
    <r>
      <rPr>
        <b/>
        <sz val="12"/>
        <rFont val="Cambria"/>
        <family val="1"/>
        <scheme val="major"/>
      </rPr>
      <t xml:space="preserve">Mitigadoras: </t>
    </r>
    <r>
      <rPr>
        <sz val="12"/>
        <rFont val="Cambria"/>
        <family val="1"/>
        <scheme val="major"/>
      </rPr>
      <t xml:space="preserve">-Instalação de torneiras arejadoras, descargas sanitárias com consumo de água reduzido;
Implantação de sistema de coleta, armazenamento e utilização de águas pluviais, composto por reservatório de reaproveitamento de 1,1 m³.                                                                                                                                                                                                                </t>
    </r>
  </si>
  <si>
    <r>
      <rPr>
        <b/>
        <sz val="12"/>
        <rFont val="Cambria"/>
        <family val="1"/>
        <scheme val="major"/>
      </rPr>
      <t xml:space="preserve">Mitigadoras: </t>
    </r>
    <r>
      <rPr>
        <sz val="12"/>
        <rFont val="Cambria"/>
        <family val="1"/>
        <scheme val="major"/>
      </rPr>
      <t>- Os efluentes líquidos serão encaminhados ao SISTEMA CORÓH DE TRATAMENTO DE EFLUENTES, com capacidade de tratamento de até 35m³ de efluente líquido por dia</t>
    </r>
  </si>
  <si>
    <t>Impermeabilização do solo</t>
  </si>
  <si>
    <r>
      <rPr>
        <b/>
        <sz val="12"/>
        <rFont val="Cambria"/>
        <family val="1"/>
        <scheme val="major"/>
      </rPr>
      <t xml:space="preserve">Mitigadoras: </t>
    </r>
    <r>
      <rPr>
        <sz val="12"/>
        <rFont val="Cambria"/>
        <family val="1"/>
        <scheme val="major"/>
      </rPr>
      <t>- Elaboração e execução de Projeto de Drenagem específico para o terreno do empreendimento, com instalação de tubulação com 162 metros de comprimento, com tubos de diâmetro interno D=1,20m, com uma inclinação de 0,8% e emenda entre tubos selada com concreto e envolta em lona impermeável.
-Implantação de reservatório de contenção de águas pluviais de 8.100 litros, além de sistema de coleta, armazenamento e utilização de águas pluviais, composto por reservatório de reuso de águas pluviais de 1.100 litros.</t>
    </r>
  </si>
  <si>
    <r>
      <rPr>
        <b/>
        <sz val="12"/>
        <rFont val="Cambria"/>
        <family val="1"/>
        <scheme val="major"/>
      </rPr>
      <t xml:space="preserve">Mitigadoras: </t>
    </r>
    <r>
      <rPr>
        <sz val="12"/>
        <rFont val="Cambria"/>
        <family val="1"/>
        <scheme val="major"/>
      </rPr>
      <t>-Instalação de banheiros químicos no canteiro de obras, com destinação adequada das efluentes e emissão de comprovantes de coleta, transporte e destinação final e apresentação aos órgãos responsáveis pelo licenciamento ambiental e de aprovação do EIV
- Instalação de um sistema de pia exclusiva com coleta do efluente, para posterior destinação por empresa especializada e licenciada, para lavação de pincéis e demais utensílios de pintura sujos com tinta, solventes e etc.
- Deve ser gerado o Manifesto de Transporte de Resíduos (MTR) no Sistema do IMA sempre que forem coletados por empresas especializadas os efluentes líquidos gerados durante a instalação do empreendimento.</t>
    </r>
  </si>
  <si>
    <r>
      <rPr>
        <b/>
        <sz val="12"/>
        <rFont val="Cambria"/>
        <family val="1"/>
        <scheme val="major"/>
      </rPr>
      <t xml:space="preserve">Mitigadoras: </t>
    </r>
    <r>
      <rPr>
        <sz val="12"/>
        <rFont val="Cambria"/>
        <family val="1"/>
        <scheme val="major"/>
      </rPr>
      <t>- Cumprimento às condições apresentadas na Lei Municipal n° 2377/2004, além da norma ABNT NBR 10.151:2019. 
-Funcionamento de maquinários utilizados nas atividades de serragem de madeira (serra fitas), circulares e de estaqueamento da construção civil  de segundas-feiras às sextas-feiras, das 08:00h às 12:00h e das 14:00h às 18:00h, e sábados das 08:00h às 12:00h, exceto os aparelhos de estacas tipo "hélice contínua". Outros equipamentos poderão funcionar de segundas-feiras às sextas-feiras das 07:00h às 12:00h e das 13:00h às 18:00h, e sábados das 07:00h às 12:00h. 
- Manutenção periódica do maquinário como, por exemplo, a lubrificação dos equipamentos conforme a recomendação do fabricante.</t>
    </r>
  </si>
  <si>
    <r>
      <rPr>
        <b/>
        <sz val="12"/>
        <rFont val="Cambria"/>
        <family val="1"/>
        <scheme val="major"/>
      </rPr>
      <t xml:space="preserve">Mitigadoras: </t>
    </r>
    <r>
      <rPr>
        <sz val="12"/>
        <rFont val="Cambria"/>
        <family val="1"/>
        <scheme val="major"/>
      </rPr>
      <t xml:space="preserve">- Elaboração e execução de Plano de Gerenciamento de Resíduos Sólidos – PGRS </t>
    </r>
    <r>
      <rPr>
        <u/>
        <sz val="12"/>
        <rFont val="Cambria"/>
        <family val="1"/>
        <scheme val="major"/>
      </rPr>
      <t>por cada inquilino (galpão) do centro logístico,</t>
    </r>
    <r>
      <rPr>
        <sz val="12"/>
        <rFont val="Cambria"/>
        <family val="1"/>
        <scheme val="major"/>
      </rPr>
      <t xml:space="preserve"> contemplando procedimentos apropriados de manuseio, coleta, acondicionamento, transporte, tratamento e disposição final dos resíduos sólidos, que apresentem risco à saúde pública ou ao meio ambiente devido à presença de agentes biológicos e de substâncias químicas perigosas.                                                                                                                                            </t>
    </r>
  </si>
  <si>
    <r>
      <rPr>
        <b/>
        <sz val="12"/>
        <rFont val="Cambria"/>
        <family val="1"/>
        <scheme val="major"/>
      </rPr>
      <t>Mitigadoras:</t>
    </r>
    <r>
      <rPr>
        <sz val="12"/>
        <rFont val="Cambria"/>
        <family val="1"/>
        <scheme val="major"/>
      </rPr>
      <t xml:space="preserve">
• A supressão da vegetação deverá ser restrita às áreas previstas na AuC (Autorização de Corte) e estritamente necessárias, de forma a impedir o aumento das áreas desmatadas.
• Deverá ser executada delimitação física da área de supressão de vegetação conforme estabelecido na AuC (Autorização de Corte), evitando assim supressão desnecessária de vegetação. Esta delimitação poderá ser feita por meio de estaqueamento, fitas de sinalização ou similares.
• A supressão vegetal deverá ser planejada e executada de forma conduzir a fauna para áreas vizinhas não habitadas.
• Os empregados envolvidos na obra de instalação deverão ser instruídos com relação a necessidade de preservação dos animais e da flora da área.
• Durante os trabalhos, devem ser adotadas práticas para evitar acidentes que possam comprometer a cobertura vegetal ou a qualidade dos solos das áreas de entorno, como incêndios, derramamento de óleos e disposição inadequada de resíduos;
• Utilização da camada superficial do solo para recuperação de áreas degradadas;
• Resgate do banco de germoplasma através da coleta e realocação de epífitas;
• Programa de monitoramento e afugentamento da fauna;
• Programa de contenção de processos erosivos;
• Programa de monitoramento da supressão de vegetação.
</t>
    </r>
    <r>
      <rPr>
        <b/>
        <sz val="12"/>
        <rFont val="Cambria"/>
        <family val="1"/>
        <scheme val="major"/>
      </rPr>
      <t>Compensatórias:</t>
    </r>
    <r>
      <rPr>
        <sz val="12"/>
        <rFont val="Cambria"/>
        <family val="1"/>
        <scheme val="major"/>
      </rPr>
      <t xml:space="preserve">
• Realização de Compensação Ambiental;
• Reposição florestal;
• Averbação de área verde no imóvel.</t>
    </r>
  </si>
  <si>
    <t>Supressão da Vegetação</t>
  </si>
  <si>
    <t>Redução da Vegetação Existente</t>
  </si>
  <si>
    <t>Pressão Sobre a Área de Vegetação Suprimida</t>
  </si>
  <si>
    <r>
      <rPr>
        <b/>
        <sz val="12"/>
        <rFont val="Cambria"/>
        <family val="1"/>
        <scheme val="major"/>
      </rPr>
      <t>Mitigadoras:</t>
    </r>
    <r>
      <rPr>
        <sz val="12"/>
        <rFont val="Cambria"/>
        <family val="1"/>
        <scheme val="major"/>
      </rPr>
      <t xml:space="preserve">
• Programa de educação ambiental;
• Programa de monitoramento e afugentamento da fauna;
• Programa de monitoramento da supressão de vegetação.
• Resgate do banco de germoplasma através da coleta e realocação da epífitas.
</t>
    </r>
    <r>
      <rPr>
        <b/>
        <sz val="12"/>
        <rFont val="Cambria"/>
        <family val="1"/>
        <scheme val="major"/>
      </rPr>
      <t>Compensatórias:</t>
    </r>
    <r>
      <rPr>
        <sz val="12"/>
        <rFont val="Cambria"/>
        <family val="1"/>
        <scheme val="major"/>
      </rPr>
      <t xml:space="preserve">
• Realização de Compensação Ambiental;
• Reposição florestal;
• Averbação de área verde no imóvel.</t>
    </r>
  </si>
  <si>
    <t xml:space="preserve">Uso e ocupação do solo de acordo com as diretrizes do Plano Diretor </t>
  </si>
  <si>
    <t>Compatibilidade do Empreendimento com a Paisagem Imediata</t>
  </si>
  <si>
    <t>+</t>
  </si>
  <si>
    <t>Benefícios à Comunidade Decorrentes da Geração de Empregos e Renda</t>
  </si>
  <si>
    <t>Geração de vagas de emprego temporários e renda</t>
  </si>
  <si>
    <r>
      <rPr>
        <b/>
        <sz val="12"/>
        <rFont val="Cambria"/>
        <family val="1"/>
        <scheme val="major"/>
      </rPr>
      <t>Potencializadoras:</t>
    </r>
    <r>
      <rPr>
        <sz val="12"/>
        <rFont val="Cambria"/>
        <family val="1"/>
        <scheme val="major"/>
      </rPr>
      <t xml:space="preserve">
• Priorizar o recrutamento de trabalhadores do município de Balneário Camboriú;
• Priorizar a compra de materiais de fornecedores da região.</t>
    </r>
  </si>
  <si>
    <t>Geração de vagas de emprego  e renda</t>
  </si>
  <si>
    <r>
      <t xml:space="preserve">Potencializadoras:
</t>
    </r>
    <r>
      <rPr>
        <sz val="12"/>
        <rFont val="Cambria"/>
        <family val="1"/>
        <scheme val="major"/>
      </rPr>
      <t>- Valorização do projeto arquitetônico através de projeto paisagístico, e arborização;
- Realizar manutenções no acesso ao empreendimento;
- Instalação de sistema de segurança;
- Modificação de quaisquer fatores que venham confrontar o plano diretor da cidade e outra legislação, para que o empreendimento continue atendendo os parâmetros legais.</t>
    </r>
  </si>
  <si>
    <r>
      <t xml:space="preserve">Potencializadoras:
</t>
    </r>
    <r>
      <rPr>
        <sz val="12"/>
        <rFont val="Cambria"/>
        <family val="1"/>
        <scheme val="major"/>
      </rPr>
      <t>• Priorizar o recrutamento de trabalhadores do município de Balneário Camboriú;
• Priorizar a compra de materiais de fornecedores da região;
• Incentivar a realização de cursos de aperfeiçoamento profissional;
• Estabelecer convênio com entidades de ensino para disponibilização de vagas para estagiários.</t>
    </r>
  </si>
  <si>
    <t xml:space="preserve">Benefícios ao Poder Público Decorrentes do Aumento na Arrecadação </t>
  </si>
  <si>
    <t>Arrecadação tributária municipal pelo investimento à ser feito pelo empreendedor</t>
  </si>
  <si>
    <r>
      <rPr>
        <b/>
        <sz val="12"/>
        <rFont val="Cambria"/>
        <family val="1"/>
        <scheme val="major"/>
      </rPr>
      <t xml:space="preserve">Potencializadora:
</t>
    </r>
    <r>
      <rPr>
        <sz val="12"/>
        <rFont val="Cambria"/>
        <family val="1"/>
        <scheme val="major"/>
      </rPr>
      <t>- Além da arrecadação do poder púbico advinda diretamente da inserção do empreendimento no município, outros pontos positivos econômicos e sociais ainda acarretam indiretamente como, por exemplo, movimentação na economia local e valorização imobiliária do entorno</t>
    </r>
    <r>
      <rPr>
        <sz val="12"/>
        <color rgb="FFFF0000"/>
        <rFont val="Cambria"/>
        <family val="1"/>
        <scheme val="major"/>
      </rPr>
      <t>.</t>
    </r>
  </si>
  <si>
    <t xml:space="preserve">Aumento da Demanda de Vagas de Estacionamento nas Vias do Entorno do Empreendimento </t>
  </si>
  <si>
    <t>Necessidade de vagas públicas de estacionamento de carro e moto e espaço para manobra de veículos pesados</t>
  </si>
  <si>
    <r>
      <rPr>
        <b/>
        <sz val="12"/>
        <rFont val="Cambria"/>
        <family val="1"/>
        <scheme val="major"/>
      </rPr>
      <t>Mitigadoras:</t>
    </r>
    <r>
      <rPr>
        <sz val="12"/>
        <rFont val="Cambria"/>
        <family val="1"/>
        <scheme val="major"/>
      </rPr>
      <t xml:space="preserve">
- Reserva de área interna ao lote para estacionamento de carros e motos dos colaboradores ao longo da fase de implantação, devendo a mesma contemplar a demanda em sua totalidade.
- Implantação de área interna ao lote para manobras e operação de carga e descarga referente aos veículos pesados que transportarão materiais e insumos até a obra, devendo a mesma contemplar a demanda em sua totalidade.  </t>
    </r>
  </si>
  <si>
    <r>
      <rPr>
        <b/>
        <sz val="12"/>
        <rFont val="Cambria"/>
        <family val="1"/>
        <scheme val="major"/>
      </rPr>
      <t>Mitigadoras:</t>
    </r>
    <r>
      <rPr>
        <sz val="12"/>
        <rFont val="Cambria"/>
        <family val="1"/>
        <scheme val="major"/>
      </rPr>
      <t xml:space="preserve">
- Implantação de um total de 313 vagas de estacionamento no empreendimento para usuários comuns e funcionários.
- Implantação de 32 vagas de estacionamento destinadas exclusivamente a pessoas idosas.
- Implantação de 32 vagas de estacionamento destinadas exclusivamente a Portadores de Necessidades Especiais (PNE).
- Implantação de 32 vagas de estacionamento destinadas exclusivamente à motocicletas.</t>
    </r>
  </si>
  <si>
    <t>Aumento do número de viagens e acúmulo de veículos nos acessos ao empreendimento</t>
  </si>
  <si>
    <t>Pressão no Sistema Viário Próximo</t>
  </si>
  <si>
    <t>Pressão no Sistema Cicloviário</t>
  </si>
  <si>
    <r>
      <rPr>
        <b/>
        <sz val="12"/>
        <rFont val="Cambria"/>
        <family val="1"/>
        <scheme val="major"/>
      </rPr>
      <t>Mitigadoras:</t>
    </r>
    <r>
      <rPr>
        <sz val="12"/>
        <rFont val="Cambria"/>
        <family val="1"/>
        <scheme val="major"/>
      </rPr>
      <t xml:space="preserve">
No sentido de promover maior conforto e segurança para os usuários, propõe-se a implantação de local adequado e seguro para o estacionamento de bicicletas dentro do empreendimento.</t>
    </r>
  </si>
  <si>
    <t>Não existência de infraestrutura de apoio as bibicletas dos possíveis usuários</t>
  </si>
  <si>
    <t xml:space="preserve">Afugentamento e Redução da Abundância e Diversidade da Fauna Terrestre </t>
  </si>
  <si>
    <r>
      <rPr>
        <b/>
        <sz val="12"/>
        <rFont val="Cambria"/>
        <family val="1"/>
        <scheme val="major"/>
      </rPr>
      <t>Mitigadoras:</t>
    </r>
    <r>
      <rPr>
        <sz val="12"/>
        <rFont val="Cambria"/>
        <family val="1"/>
        <scheme val="major"/>
      </rPr>
      <t xml:space="preserve">
Visando a redução desta magnitude, serão realizados:
- Afugentamento e resgate da fauna silvestre durante a fase de supressão vegetal, buscando diminuir os impactos direto sobre a fauna oriundo da redução do número de espécies de flora;
- Recuperação de áreas degradas, permitindo o retorno de espécies locais para a região;
- Execução de Programa de Educação Ambiental e Comunicação Social com o objetivo de evitar danos à fauna ou acidentes com a população do entorno;
- Condução da supressão vegetal fora da época reprodutiva da avifauna, de forma a minimizar impactos no período reprodutivo.</t>
    </r>
  </si>
  <si>
    <t>Supressão da Vegetação;
Terraplanagem;
Modificações na drenagem natural;
Movimentação e ruído de pessoas e maquinários.</t>
  </si>
  <si>
    <t xml:space="preserve">Perda de Habitat da Fauna </t>
  </si>
  <si>
    <r>
      <rPr>
        <b/>
        <sz val="12"/>
        <rFont val="Cambria"/>
        <family val="1"/>
        <scheme val="major"/>
      </rPr>
      <t>Mitigadoras:</t>
    </r>
    <r>
      <rPr>
        <sz val="12"/>
        <rFont val="Cambria"/>
        <family val="1"/>
        <scheme val="major"/>
      </rPr>
      <t xml:space="preserve">
Visando a redução desta magnitude deverá ser realizada recuperação de áreas degradas de áreas não necessárias para a operação do empreendimento, propiciando futuramente o retorno da fauna, além de desenvolver um Programa de Controle de Supressão Vegetal e conduzir a supressão vegetal fora da época reprodutiva da avifauna de forma a minimizar impactos no período reprodutivo.</t>
    </r>
  </si>
  <si>
    <t>CUB/SC Médio - abril/2020</t>
  </si>
  <si>
    <r>
      <rPr>
        <b/>
        <sz val="12"/>
        <rFont val="Cambria"/>
        <family val="1"/>
        <scheme val="major"/>
      </rPr>
      <t>Mitigadoras:</t>
    </r>
    <r>
      <rPr>
        <sz val="12"/>
        <rFont val="Cambria"/>
        <family val="1"/>
        <scheme val="major"/>
      </rPr>
      <t xml:space="preserve">
Deverá ser implantado um espaço exclusivo para a acumulação de veículos na entrada do empreendimento, o qual irá comportar que três veículos leves fiquem em fila simultaneamente ou um veículo tipo de carga, até a abertura da cancela.</t>
    </r>
  </si>
  <si>
    <r>
      <rPr>
        <b/>
        <sz val="12"/>
        <rFont val="Cambria"/>
        <family val="1"/>
        <scheme val="major"/>
      </rPr>
      <t xml:space="preserve">Mitigadoras: </t>
    </r>
    <r>
      <rPr>
        <sz val="12"/>
        <rFont val="Cambria"/>
        <family val="1"/>
        <scheme val="major"/>
      </rPr>
      <t>-Serão realizados trabalhos de educação ambiental com os funcionários de obra como, por exemplo, palestras sobre os programas ambientais de PGRCC, Ruídos, Particulados para os funcionários da obra, para sensibilização quanto a redução do consumo de água, evitando o desperdício.
- Será utilizada estrutura pré-fabricada e concreto usinado, o que reduz o consumo de água no canteiro de obras (SPADETO, 2011).</t>
    </r>
  </si>
  <si>
    <t xml:space="preserve">Movimentação de veículos pesados </t>
  </si>
  <si>
    <t>Deterioração de Vias Públicas</t>
  </si>
  <si>
    <r>
      <rPr>
        <b/>
        <sz val="12"/>
        <rFont val="Cambria"/>
        <family val="1"/>
        <scheme val="major"/>
      </rPr>
      <t>Mitigadoras:</t>
    </r>
    <r>
      <rPr>
        <sz val="12"/>
        <rFont val="Cambria"/>
        <family val="1"/>
        <scheme val="major"/>
      </rPr>
      <t xml:space="preserve">
Visando a redução desta magnitude, deve-se:
• Impedir o estacionamento de caminhões ou a descarga de materiais em locais indevidos, prejudicando o tráfego local; 
• Realizar a limpeza dos pneus na saída do canteiro de obras; 
• Realizar a limpeza das vias se ocorrer derramamento de materiais ou solo do canteiro; 
• Cobrir com lonas os caminhões e outros automóveis envolvidos na obra se houver retirada de materiais que possam cair nas vias públicas;
• Realizar a manutenção preventiva e corretiva de máquinas e equipamentos; 
• Evitar o trânsito de máquinas, equipamentos e caminhões em horários de pico;
• Realizar todas as manobras, cargas e descargas de materiais devem ocorrer dentro do canteiro de obras.</t>
    </r>
  </si>
</sst>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b/>
      <sz val="11"/>
      <color theme="1"/>
      <name val="Calibri"/>
      <family val="2"/>
      <scheme val="minor"/>
    </font>
    <font>
      <b/>
      <sz val="11"/>
      <color theme="1"/>
      <name val="Cambria"/>
      <family val="1"/>
      <scheme val="major"/>
    </font>
    <font>
      <b/>
      <sz val="10"/>
      <color theme="1"/>
      <name val="Cambria"/>
      <family val="1"/>
      <scheme val="major"/>
    </font>
    <font>
      <b/>
      <sz val="12"/>
      <color theme="1"/>
      <name val="Cambria"/>
      <family val="1"/>
      <scheme val="major"/>
    </font>
    <font>
      <b/>
      <sz val="14"/>
      <color theme="1"/>
      <name val="Cambria"/>
      <family val="1"/>
      <scheme val="major"/>
    </font>
    <font>
      <b/>
      <sz val="16"/>
      <color theme="1"/>
      <name val="Cambria"/>
      <family val="1"/>
      <scheme val="major"/>
    </font>
    <font>
      <sz val="16"/>
      <color theme="1"/>
      <name val="Cambria"/>
      <family val="1"/>
      <scheme val="major"/>
    </font>
    <font>
      <b/>
      <sz val="16"/>
      <color theme="1"/>
      <name val="Calibri"/>
      <family val="2"/>
      <scheme val="minor"/>
    </font>
    <font>
      <sz val="11"/>
      <color rgb="FFFF0000"/>
      <name val="Calibri"/>
      <family val="2"/>
      <scheme val="minor"/>
    </font>
    <font>
      <b/>
      <sz val="11"/>
      <color rgb="FFFF0000"/>
      <name val="Calibri"/>
      <family val="2"/>
      <scheme val="minor"/>
    </font>
    <font>
      <sz val="11"/>
      <color theme="1"/>
      <name val="Cambria"/>
      <family val="1"/>
      <scheme val="major"/>
    </font>
    <font>
      <sz val="11"/>
      <name val="Cambria"/>
      <family val="1"/>
      <scheme val="major"/>
    </font>
    <font>
      <b/>
      <sz val="12"/>
      <color rgb="FFFF0000"/>
      <name val="Cambria"/>
      <family val="1"/>
      <scheme val="major"/>
    </font>
    <font>
      <sz val="12"/>
      <color rgb="FFFF0000"/>
      <name val="Cambria"/>
      <family val="1"/>
      <scheme val="major"/>
    </font>
    <font>
      <b/>
      <sz val="16"/>
      <color rgb="FFFF0000"/>
      <name val="Calibri"/>
      <family val="2"/>
      <scheme val="minor"/>
    </font>
    <font>
      <b/>
      <sz val="12"/>
      <name val="Cambria"/>
      <family val="1"/>
      <scheme val="major"/>
    </font>
    <font>
      <b/>
      <sz val="16"/>
      <name val="Cambria"/>
      <family val="1"/>
      <scheme val="major"/>
    </font>
    <font>
      <sz val="16"/>
      <name val="Cambria"/>
      <family val="1"/>
      <scheme val="major"/>
    </font>
    <font>
      <sz val="12"/>
      <name val="Cambria"/>
      <family val="1"/>
      <scheme val="major"/>
    </font>
    <font>
      <sz val="11"/>
      <name val="Calibri"/>
      <family val="2"/>
      <scheme val="minor"/>
    </font>
    <font>
      <b/>
      <sz val="14"/>
      <name val="Cambria"/>
      <family val="1"/>
      <scheme val="major"/>
    </font>
    <font>
      <u/>
      <sz val="12"/>
      <name val="Cambria"/>
      <family val="1"/>
      <scheme val="major"/>
    </font>
    <font>
      <b/>
      <sz val="16"/>
      <name val="Calibri"/>
      <family val="2"/>
      <scheme val="minor"/>
    </font>
    <font>
      <b/>
      <sz val="11"/>
      <name val="Calibri"/>
      <family val="2"/>
      <scheme val="minor"/>
    </font>
    <font>
      <b/>
      <sz val="18"/>
      <name val="Calibri"/>
      <family val="2"/>
      <scheme val="minor"/>
    </font>
    <font>
      <sz val="9"/>
      <color indexed="81"/>
      <name val="Segoe UI"/>
      <charset val="1"/>
    </font>
    <font>
      <b/>
      <sz val="9"/>
      <color indexed="81"/>
      <name val="Segoe UI"/>
      <charset val="1"/>
    </font>
  </fonts>
  <fills count="11">
    <fill>
      <patternFill patternType="none"/>
    </fill>
    <fill>
      <patternFill patternType="gray125"/>
    </fill>
    <fill>
      <patternFill patternType="solid">
        <fgColor theme="0"/>
        <bgColor indexed="64"/>
      </patternFill>
    </fill>
    <fill>
      <patternFill patternType="solid">
        <fgColor theme="6" tint="-0.249977111117893"/>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s>
  <cellStyleXfs count="1">
    <xf numFmtId="0" fontId="0" fillId="0" borderId="0"/>
  </cellStyleXfs>
  <cellXfs count="251">
    <xf numFmtId="0" fontId="0" fillId="0" borderId="0" xfId="0"/>
    <xf numFmtId="0" fontId="0" fillId="2" borderId="0" xfId="0" applyFill="1"/>
    <xf numFmtId="0" fontId="0" fillId="2" borderId="0" xfId="0" applyFill="1" applyAlignment="1"/>
    <xf numFmtId="0" fontId="1" fillId="2" borderId="0" xfId="0" applyFont="1" applyFill="1" applyBorder="1" applyAlignment="1">
      <alignment horizontal="center"/>
    </xf>
    <xf numFmtId="0" fontId="0" fillId="2" borderId="0" xfId="0" applyFill="1" applyBorder="1"/>
    <xf numFmtId="0" fontId="0" fillId="2" borderId="0" xfId="0" applyFill="1" applyBorder="1" applyAlignment="1"/>
    <xf numFmtId="0" fontId="0" fillId="2" borderId="0" xfId="0" applyFill="1" applyBorder="1" applyAlignment="1">
      <alignment horizontal="center" vertical="center"/>
    </xf>
    <xf numFmtId="0" fontId="0" fillId="0" borderId="27" xfId="0" applyBorder="1" applyAlignment="1">
      <alignment horizontal="center" vertical="center"/>
    </xf>
    <xf numFmtId="0" fontId="0" fillId="0" borderId="17" xfId="0" applyBorder="1" applyAlignment="1">
      <alignment horizontal="center" vertical="center"/>
    </xf>
    <xf numFmtId="0" fontId="7" fillId="5" borderId="15" xfId="0" applyFont="1" applyFill="1" applyBorder="1" applyAlignment="1">
      <alignment vertical="center"/>
    </xf>
    <xf numFmtId="0" fontId="7" fillId="5" borderId="24" xfId="0" applyFont="1" applyFill="1" applyBorder="1" applyAlignment="1">
      <alignment vertical="center"/>
    </xf>
    <xf numFmtId="0" fontId="6" fillId="5" borderId="10" xfId="0" applyFont="1" applyFill="1" applyBorder="1" applyAlignment="1">
      <alignment horizontal="center" vertical="center" wrapText="1"/>
    </xf>
    <xf numFmtId="0" fontId="7" fillId="5" borderId="10" xfId="0" applyFont="1" applyFill="1" applyBorder="1" applyAlignment="1">
      <alignment vertical="center"/>
    </xf>
    <xf numFmtId="0" fontId="7" fillId="0" borderId="24" xfId="0" applyFont="1" applyBorder="1" applyAlignment="1">
      <alignment horizontal="center" vertical="center"/>
    </xf>
    <xf numFmtId="0" fontId="5" fillId="2" borderId="16" xfId="0" applyFont="1" applyFill="1" applyBorder="1" applyAlignment="1">
      <alignment horizontal="center" textRotation="90"/>
    </xf>
    <xf numFmtId="0" fontId="5" fillId="2" borderId="18" xfId="0" applyFont="1" applyFill="1" applyBorder="1" applyAlignment="1">
      <alignment horizontal="center" textRotation="90"/>
    </xf>
    <xf numFmtId="0" fontId="5" fillId="4" borderId="16" xfId="0" applyFont="1" applyFill="1" applyBorder="1" applyAlignment="1">
      <alignment horizontal="center" textRotation="90"/>
    </xf>
    <xf numFmtId="0" fontId="5" fillId="4" borderId="18" xfId="0" applyFont="1" applyFill="1" applyBorder="1" applyAlignment="1">
      <alignment horizontal="center" textRotation="90"/>
    </xf>
    <xf numFmtId="0" fontId="5" fillId="2" borderId="13" xfId="0" applyFont="1" applyFill="1" applyBorder="1" applyAlignment="1">
      <alignment horizontal="center" textRotation="90"/>
    </xf>
    <xf numFmtId="0" fontId="5" fillId="4" borderId="13" xfId="0" applyFont="1" applyFill="1" applyBorder="1" applyAlignment="1">
      <alignment textRotation="90" wrapText="1"/>
    </xf>
    <xf numFmtId="0" fontId="4" fillId="2" borderId="19" xfId="0" applyFont="1" applyFill="1" applyBorder="1" applyAlignment="1">
      <alignment horizontal="center" vertical="center" wrapText="1"/>
    </xf>
    <xf numFmtId="0" fontId="5" fillId="2" borderId="19" xfId="0" applyFont="1" applyFill="1" applyBorder="1" applyAlignment="1">
      <alignment horizontal="center" vertical="center"/>
    </xf>
    <xf numFmtId="0" fontId="6" fillId="5" borderId="27" xfId="0" applyFont="1" applyFill="1" applyBorder="1" applyAlignment="1">
      <alignment vertical="center" wrapText="1"/>
    </xf>
    <xf numFmtId="0" fontId="7" fillId="2" borderId="0" xfId="0" applyFont="1" applyFill="1"/>
    <xf numFmtId="0" fontId="10" fillId="2" borderId="0" xfId="0" applyFont="1" applyFill="1"/>
    <xf numFmtId="0" fontId="9" fillId="2" borderId="0" xfId="0" applyFont="1" applyFill="1"/>
    <xf numFmtId="0" fontId="7" fillId="0" borderId="15" xfId="0" applyFont="1" applyBorder="1" applyAlignment="1">
      <alignment horizontal="center" vertical="center"/>
    </xf>
    <xf numFmtId="0" fontId="7" fillId="0" borderId="5" xfId="0" applyFont="1" applyBorder="1" applyAlignment="1">
      <alignment horizontal="center" vertical="center"/>
    </xf>
    <xf numFmtId="0" fontId="11" fillId="2" borderId="0" xfId="0" applyFont="1" applyFill="1"/>
    <xf numFmtId="0" fontId="2" fillId="6" borderId="16" xfId="0" applyFont="1" applyFill="1" applyBorder="1" applyAlignment="1">
      <alignment horizontal="center"/>
    </xf>
    <xf numFmtId="0" fontId="2" fillId="6" borderId="13" xfId="0" applyFont="1" applyFill="1" applyBorder="1" applyAlignment="1">
      <alignment horizontal="center"/>
    </xf>
    <xf numFmtId="0" fontId="2" fillId="7" borderId="3" xfId="0" applyFont="1" applyFill="1" applyBorder="1" applyAlignment="1">
      <alignment horizontal="center"/>
    </xf>
    <xf numFmtId="4" fontId="2" fillId="7" borderId="3" xfId="0" applyNumberFormat="1" applyFont="1" applyFill="1" applyBorder="1" applyAlignment="1">
      <alignment horizontal="center"/>
    </xf>
    <xf numFmtId="0" fontId="2" fillId="10" borderId="1" xfId="0" applyFont="1" applyFill="1" applyBorder="1" applyAlignment="1">
      <alignment horizontal="center"/>
    </xf>
    <xf numFmtId="4" fontId="2" fillId="10" borderId="1" xfId="0" applyNumberFormat="1" applyFont="1" applyFill="1" applyBorder="1" applyAlignment="1">
      <alignment horizontal="center"/>
    </xf>
    <xf numFmtId="0" fontId="2" fillId="7" borderId="1" xfId="0" applyFont="1" applyFill="1" applyBorder="1" applyAlignment="1">
      <alignment horizontal="center"/>
    </xf>
    <xf numFmtId="2" fontId="2" fillId="7" borderId="1" xfId="0" applyNumberFormat="1" applyFont="1" applyFill="1" applyBorder="1" applyAlignment="1">
      <alignment horizontal="center"/>
    </xf>
    <xf numFmtId="0" fontId="2" fillId="6" borderId="18" xfId="0" applyFont="1" applyFill="1" applyBorder="1" applyAlignment="1">
      <alignment horizontal="center"/>
    </xf>
    <xf numFmtId="0" fontId="2" fillId="8" borderId="16" xfId="0" applyFont="1" applyFill="1" applyBorder="1" applyAlignment="1">
      <alignment horizontal="center"/>
    </xf>
    <xf numFmtId="0" fontId="2" fillId="8" borderId="13" xfId="0" applyFont="1" applyFill="1" applyBorder="1" applyAlignment="1">
      <alignment horizontal="center"/>
    </xf>
    <xf numFmtId="0" fontId="2" fillId="8" borderId="18" xfId="0" applyFont="1" applyFill="1" applyBorder="1" applyAlignment="1">
      <alignment horizontal="center"/>
    </xf>
    <xf numFmtId="0" fontId="2" fillId="7" borderId="35" xfId="0" applyFont="1" applyFill="1" applyBorder="1" applyAlignment="1">
      <alignment horizontal="center"/>
    </xf>
    <xf numFmtId="0" fontId="2" fillId="7" borderId="20" xfId="0" applyFont="1" applyFill="1" applyBorder="1" applyAlignment="1">
      <alignment horizontal="center"/>
    </xf>
    <xf numFmtId="0" fontId="12" fillId="2" borderId="21" xfId="0" applyFont="1" applyFill="1" applyBorder="1" applyAlignment="1">
      <alignment horizontal="center"/>
    </xf>
    <xf numFmtId="0" fontId="2" fillId="7" borderId="22" xfId="0" applyFont="1" applyFill="1" applyBorder="1" applyAlignment="1">
      <alignment horizontal="center"/>
    </xf>
    <xf numFmtId="0" fontId="2" fillId="7" borderId="12" xfId="0" applyFont="1" applyFill="1" applyBorder="1" applyAlignment="1">
      <alignment horizontal="center"/>
    </xf>
    <xf numFmtId="0" fontId="12" fillId="2" borderId="23" xfId="0" applyFont="1" applyFill="1" applyBorder="1" applyAlignment="1">
      <alignment horizontal="center"/>
    </xf>
    <xf numFmtId="4" fontId="9" fillId="2" borderId="0" xfId="0" applyNumberFormat="1" applyFont="1" applyFill="1" applyBorder="1"/>
    <xf numFmtId="0" fontId="2" fillId="6" borderId="37" xfId="0" applyFont="1" applyFill="1" applyBorder="1" applyAlignment="1">
      <alignment horizontal="center" vertical="center"/>
    </xf>
    <xf numFmtId="4" fontId="2" fillId="6" borderId="38" xfId="0" applyNumberFormat="1" applyFont="1" applyFill="1" applyBorder="1" applyAlignment="1">
      <alignment horizontal="center"/>
    </xf>
    <xf numFmtId="0" fontId="2" fillId="6" borderId="17" xfId="0" applyFont="1" applyFill="1" applyBorder="1" applyAlignment="1">
      <alignment horizontal="center"/>
    </xf>
    <xf numFmtId="0" fontId="12" fillId="2" borderId="36" xfId="0" applyFont="1" applyFill="1" applyBorder="1" applyAlignment="1">
      <alignment horizontal="center"/>
    </xf>
    <xf numFmtId="0" fontId="6" fillId="5" borderId="8" xfId="0" applyFont="1" applyFill="1" applyBorder="1" applyAlignment="1">
      <alignment vertical="center" wrapText="1"/>
    </xf>
    <xf numFmtId="0" fontId="5" fillId="2" borderId="17" xfId="0" applyFont="1" applyFill="1" applyBorder="1" applyAlignment="1">
      <alignment horizontal="center" textRotation="90"/>
    </xf>
    <xf numFmtId="0" fontId="2" fillId="5" borderId="5"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1" xfId="0" applyFont="1" applyFill="1" applyBorder="1" applyAlignment="1">
      <alignment horizontal="center" vertical="center" wrapText="1"/>
    </xf>
    <xf numFmtId="0" fontId="6" fillId="4" borderId="4" xfId="0" applyFont="1" applyFill="1" applyBorder="1" applyAlignment="1">
      <alignment horizontal="center" textRotation="90"/>
    </xf>
    <xf numFmtId="0" fontId="6" fillId="4" borderId="6" xfId="0" applyFont="1" applyFill="1" applyBorder="1" applyAlignment="1">
      <alignment horizontal="center" textRotation="90"/>
    </xf>
    <xf numFmtId="0" fontId="6" fillId="4" borderId="17" xfId="0" applyFont="1" applyFill="1" applyBorder="1" applyAlignment="1">
      <alignment horizontal="center" vertical="center" textRotation="255"/>
    </xf>
    <xf numFmtId="0" fontId="4" fillId="2" borderId="41" xfId="0" applyFont="1" applyFill="1" applyBorder="1" applyAlignment="1">
      <alignment horizontal="center" vertical="center" wrapText="1"/>
    </xf>
    <xf numFmtId="0" fontId="5" fillId="2" borderId="46" xfId="0" applyFont="1" applyFill="1" applyBorder="1" applyAlignment="1">
      <alignment horizontal="center" vertical="center"/>
    </xf>
    <xf numFmtId="0" fontId="5" fillId="2" borderId="33" xfId="0" applyFont="1" applyFill="1" applyBorder="1" applyAlignment="1">
      <alignment horizontal="center" vertical="center"/>
    </xf>
    <xf numFmtId="0" fontId="9" fillId="2" borderId="0" xfId="0" applyNumberFormat="1" applyFont="1" applyFill="1" applyBorder="1"/>
    <xf numFmtId="4" fontId="0" fillId="2" borderId="0" xfId="0" applyNumberFormat="1" applyFill="1"/>
    <xf numFmtId="0" fontId="6" fillId="4" borderId="6" xfId="0" applyFont="1" applyFill="1" applyBorder="1" applyAlignment="1">
      <alignment horizontal="center" vertical="center"/>
    </xf>
    <xf numFmtId="0" fontId="2" fillId="5" borderId="17" xfId="0" applyFont="1" applyFill="1" applyBorder="1" applyAlignment="1">
      <alignment horizontal="center" vertical="center" wrapText="1"/>
    </xf>
    <xf numFmtId="4" fontId="0" fillId="2" borderId="0" xfId="0" applyNumberFormat="1" applyFont="1" applyFill="1" applyBorder="1"/>
    <xf numFmtId="0" fontId="0" fillId="2" borderId="0" xfId="0" applyNumberFormat="1" applyFill="1"/>
    <xf numFmtId="2" fontId="0" fillId="2" borderId="0" xfId="0" applyNumberFormat="1" applyFont="1" applyFill="1"/>
    <xf numFmtId="4" fontId="15" fillId="2" borderId="11" xfId="0" applyNumberFormat="1" applyFont="1" applyFill="1" applyBorder="1" applyAlignment="1">
      <alignment horizontal="center" vertical="center"/>
    </xf>
    <xf numFmtId="0" fontId="4" fillId="2" borderId="4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8" fillId="4" borderId="29" xfId="0" applyFont="1" applyFill="1" applyBorder="1" applyAlignment="1">
      <alignment horizontal="center" vertical="center"/>
    </xf>
    <xf numFmtId="0" fontId="18" fillId="4" borderId="32" xfId="0" applyFont="1" applyFill="1" applyBorder="1" applyAlignment="1">
      <alignment horizontal="center" vertical="center"/>
    </xf>
    <xf numFmtId="0" fontId="18" fillId="2" borderId="29" xfId="0" applyFont="1" applyFill="1" applyBorder="1" applyAlignment="1">
      <alignment horizontal="center" vertical="center"/>
    </xf>
    <xf numFmtId="0" fontId="18" fillId="2" borderId="32" xfId="0" applyFont="1" applyFill="1" applyBorder="1" applyAlignment="1">
      <alignment horizontal="center" vertical="center"/>
    </xf>
    <xf numFmtId="0" fontId="18" fillId="4" borderId="5" xfId="0" applyFont="1" applyFill="1" applyBorder="1" applyAlignment="1">
      <alignment horizontal="center" vertical="center"/>
    </xf>
    <xf numFmtId="0" fontId="18" fillId="4" borderId="32" xfId="0" applyFont="1" applyFill="1" applyBorder="1" applyAlignment="1">
      <alignment horizontal="center" vertical="center" wrapText="1"/>
    </xf>
    <xf numFmtId="0" fontId="18" fillId="2" borderId="43" xfId="0" applyFont="1" applyFill="1" applyBorder="1" applyAlignment="1">
      <alignment horizontal="center" vertical="center"/>
    </xf>
    <xf numFmtId="0" fontId="18" fillId="4" borderId="43" xfId="0" applyFont="1" applyFill="1" applyBorder="1" applyAlignment="1">
      <alignment horizontal="center" vertical="center"/>
    </xf>
    <xf numFmtId="0" fontId="18" fillId="4" borderId="44" xfId="0" applyFont="1" applyFill="1" applyBorder="1" applyAlignment="1">
      <alignment horizontal="center" vertical="center"/>
    </xf>
    <xf numFmtId="0" fontId="18" fillId="4" borderId="45" xfId="0" applyFont="1" applyFill="1" applyBorder="1" applyAlignment="1">
      <alignment horizontal="center" vertical="center"/>
    </xf>
    <xf numFmtId="0" fontId="19" fillId="2" borderId="19" xfId="0" applyFont="1" applyFill="1" applyBorder="1" applyAlignment="1">
      <alignment horizontal="left" vertical="center" wrapText="1"/>
    </xf>
    <xf numFmtId="0" fontId="18" fillId="4" borderId="25" xfId="0" applyFont="1" applyFill="1" applyBorder="1" applyAlignment="1">
      <alignment horizontal="center" vertical="center"/>
    </xf>
    <xf numFmtId="0" fontId="17" fillId="5" borderId="44" xfId="0" applyFont="1" applyFill="1" applyBorder="1" applyAlignment="1">
      <alignment horizontal="center" vertical="center"/>
    </xf>
    <xf numFmtId="0" fontId="17" fillId="5" borderId="45" xfId="0" applyFont="1" applyFill="1" applyBorder="1" applyAlignment="1">
      <alignment horizontal="center" vertical="center"/>
    </xf>
    <xf numFmtId="0" fontId="20" fillId="2" borderId="0" xfId="0" applyFont="1" applyFill="1"/>
    <xf numFmtId="0" fontId="21" fillId="2" borderId="19" xfId="0" applyFont="1" applyFill="1" applyBorder="1" applyAlignment="1">
      <alignment horizontal="center" vertical="center"/>
    </xf>
    <xf numFmtId="0" fontId="18" fillId="0" borderId="24" xfId="0" applyFont="1" applyBorder="1" applyAlignment="1">
      <alignment horizontal="center" vertical="center"/>
    </xf>
    <xf numFmtId="0" fontId="16" fillId="2" borderId="50" xfId="0" applyFont="1" applyFill="1" applyBorder="1" applyAlignment="1">
      <alignment horizontal="center" vertical="center" wrapText="1"/>
    </xf>
    <xf numFmtId="0" fontId="16" fillId="2" borderId="41" xfId="0" applyFont="1" applyFill="1" applyBorder="1" applyAlignment="1">
      <alignment horizontal="center" vertical="center" wrapText="1"/>
    </xf>
    <xf numFmtId="0" fontId="17" fillId="2" borderId="24" xfId="0" applyFont="1" applyFill="1" applyBorder="1" applyAlignment="1">
      <alignment horizontal="center" vertical="center" wrapText="1"/>
    </xf>
    <xf numFmtId="0" fontId="18" fillId="4" borderId="20" xfId="0" applyFont="1" applyFill="1" applyBorder="1" applyAlignment="1">
      <alignment horizontal="center" vertical="center"/>
    </xf>
    <xf numFmtId="0" fontId="18" fillId="4" borderId="21" xfId="0" applyFont="1" applyFill="1" applyBorder="1" applyAlignment="1">
      <alignment horizontal="center" vertical="center"/>
    </xf>
    <xf numFmtId="0" fontId="18" fillId="2" borderId="20" xfId="0" applyFont="1" applyFill="1" applyBorder="1" applyAlignment="1">
      <alignment horizontal="center" vertical="center"/>
    </xf>
    <xf numFmtId="0" fontId="18" fillId="2" borderId="21" xfId="0" applyFont="1" applyFill="1" applyBorder="1" applyAlignment="1">
      <alignment horizontal="center" vertical="center"/>
    </xf>
    <xf numFmtId="0" fontId="18" fillId="4" borderId="24" xfId="0" applyFont="1" applyFill="1" applyBorder="1" applyAlignment="1">
      <alignment horizontal="center" vertical="center"/>
    </xf>
    <xf numFmtId="0" fontId="18" fillId="4" borderId="21" xfId="0" applyFont="1" applyFill="1" applyBorder="1" applyAlignment="1">
      <alignment horizontal="center" vertical="center" wrapText="1"/>
    </xf>
    <xf numFmtId="0" fontId="18" fillId="2" borderId="1" xfId="0" applyFont="1" applyFill="1" applyBorder="1" applyAlignment="1">
      <alignment horizontal="center" vertical="center"/>
    </xf>
    <xf numFmtId="0" fontId="18" fillId="4" borderId="1" xfId="0" applyFont="1" applyFill="1" applyBorder="1" applyAlignment="1">
      <alignment horizontal="center" vertical="center"/>
    </xf>
    <xf numFmtId="0" fontId="18" fillId="4" borderId="19" xfId="0" applyFont="1" applyFill="1" applyBorder="1" applyAlignment="1">
      <alignment horizontal="center" vertical="center"/>
    </xf>
    <xf numFmtId="0" fontId="17" fillId="5" borderId="20" xfId="0" applyFont="1" applyFill="1" applyBorder="1" applyAlignment="1">
      <alignment horizontal="center" vertical="center"/>
    </xf>
    <xf numFmtId="0" fontId="17" fillId="5" borderId="21" xfId="0" applyFont="1" applyFill="1" applyBorder="1" applyAlignment="1">
      <alignment horizontal="center" vertical="center"/>
    </xf>
    <xf numFmtId="0" fontId="20" fillId="2" borderId="0" xfId="0" applyFont="1" applyFill="1" applyBorder="1"/>
    <xf numFmtId="0" fontId="20" fillId="0" borderId="0" xfId="0" applyFont="1"/>
    <xf numFmtId="0" fontId="18" fillId="0" borderId="15" xfId="0" applyFont="1" applyBorder="1" applyAlignment="1">
      <alignment horizontal="center" vertical="center"/>
    </xf>
    <xf numFmtId="0" fontId="16" fillId="2" borderId="49" xfId="0" applyFont="1" applyFill="1" applyBorder="1" applyAlignment="1">
      <alignment horizontal="center" vertical="center" wrapText="1"/>
    </xf>
    <xf numFmtId="0" fontId="18" fillId="4" borderId="35" xfId="0" applyFont="1" applyFill="1" applyBorder="1" applyAlignment="1">
      <alignment horizontal="center" vertical="center"/>
    </xf>
    <xf numFmtId="0" fontId="18" fillId="4" borderId="36" xfId="0" applyFont="1" applyFill="1" applyBorder="1" applyAlignment="1">
      <alignment horizontal="center" vertical="center"/>
    </xf>
    <xf numFmtId="0" fontId="18" fillId="2" borderId="35" xfId="0" applyFont="1" applyFill="1" applyBorder="1" applyAlignment="1">
      <alignment horizontal="center" vertical="center"/>
    </xf>
    <xf numFmtId="0" fontId="18" fillId="2" borderId="36" xfId="0" applyFont="1" applyFill="1" applyBorder="1" applyAlignment="1">
      <alignment horizontal="center" vertical="center"/>
    </xf>
    <xf numFmtId="0" fontId="18" fillId="4" borderId="15" xfId="0" applyFont="1" applyFill="1" applyBorder="1" applyAlignment="1">
      <alignment horizontal="center" vertical="center"/>
    </xf>
    <xf numFmtId="0" fontId="18" fillId="4" borderId="36" xfId="0" applyFont="1" applyFill="1" applyBorder="1" applyAlignment="1">
      <alignment horizontal="center" vertical="center" wrapText="1"/>
    </xf>
    <xf numFmtId="0" fontId="18" fillId="2" borderId="3"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33" xfId="0" applyFont="1" applyFill="1" applyBorder="1" applyAlignment="1">
      <alignment horizontal="center" vertical="center"/>
    </xf>
    <xf numFmtId="0" fontId="17" fillId="5" borderId="35" xfId="0" applyFont="1" applyFill="1" applyBorder="1" applyAlignment="1">
      <alignment horizontal="center" vertical="center"/>
    </xf>
    <xf numFmtId="0" fontId="17" fillId="5" borderId="36" xfId="0" applyFont="1" applyFill="1" applyBorder="1" applyAlignment="1">
      <alignment horizontal="center" vertical="center"/>
    </xf>
    <xf numFmtId="0" fontId="16" fillId="2" borderId="21"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8" fillId="4" borderId="35" xfId="0" applyFont="1" applyFill="1" applyBorder="1" applyAlignment="1">
      <alignment horizontal="center" vertical="center" wrapText="1"/>
    </xf>
    <xf numFmtId="0" fontId="18" fillId="4" borderId="15" xfId="0" applyFont="1" applyFill="1" applyBorder="1" applyAlignment="1">
      <alignment horizontal="center" vertical="center" wrapText="1"/>
    </xf>
    <xf numFmtId="0" fontId="21" fillId="2" borderId="46" xfId="0" applyFont="1" applyFill="1" applyBorder="1" applyAlignment="1">
      <alignment horizontal="center" vertical="center"/>
    </xf>
    <xf numFmtId="0" fontId="18" fillId="0" borderId="47" xfId="0" applyFont="1" applyBorder="1" applyAlignment="1">
      <alignment horizontal="center" vertical="center"/>
    </xf>
    <xf numFmtId="0" fontId="16" fillId="2" borderId="45" xfId="0" applyFont="1" applyFill="1" applyBorder="1" applyAlignment="1">
      <alignment horizontal="center" vertical="center" wrapText="1"/>
    </xf>
    <xf numFmtId="0" fontId="16" fillId="2" borderId="25" xfId="0" applyFont="1" applyFill="1" applyBorder="1" applyAlignment="1">
      <alignment horizontal="center" vertical="center" wrapText="1"/>
    </xf>
    <xf numFmtId="0" fontId="17" fillId="2" borderId="47" xfId="0" applyFont="1" applyFill="1" applyBorder="1" applyAlignment="1">
      <alignment horizontal="center" vertical="center" wrapText="1"/>
    </xf>
    <xf numFmtId="0" fontId="18" fillId="4" borderId="44" xfId="0" applyFont="1" applyFill="1" applyBorder="1" applyAlignment="1">
      <alignment horizontal="center" vertical="center" wrapText="1"/>
    </xf>
    <xf numFmtId="0" fontId="18" fillId="4" borderId="45" xfId="0" applyFont="1" applyFill="1" applyBorder="1" applyAlignment="1">
      <alignment horizontal="center" vertical="center" wrapText="1"/>
    </xf>
    <xf numFmtId="0" fontId="18" fillId="2" borderId="44" xfId="0" applyFont="1" applyFill="1" applyBorder="1" applyAlignment="1">
      <alignment horizontal="center" vertical="center"/>
    </xf>
    <xf numFmtId="0" fontId="18" fillId="2" borderId="45" xfId="0" applyFont="1" applyFill="1" applyBorder="1" applyAlignment="1">
      <alignment horizontal="center" vertical="center"/>
    </xf>
    <xf numFmtId="0" fontId="18" fillId="4" borderId="47" xfId="0" applyFont="1" applyFill="1" applyBorder="1" applyAlignment="1">
      <alignment horizontal="center" vertical="center" wrapText="1"/>
    </xf>
    <xf numFmtId="0" fontId="18" fillId="2" borderId="48" xfId="0" applyFont="1" applyFill="1" applyBorder="1" applyAlignment="1">
      <alignment horizontal="center" vertical="center"/>
    </xf>
    <xf numFmtId="0" fontId="18" fillId="4" borderId="48" xfId="0" applyFont="1" applyFill="1" applyBorder="1" applyAlignment="1">
      <alignment horizontal="center" vertical="center"/>
    </xf>
    <xf numFmtId="2" fontId="19" fillId="2" borderId="46" xfId="0" applyNumberFormat="1" applyFont="1" applyFill="1" applyBorder="1" applyAlignment="1">
      <alignment horizontal="left" vertical="center" wrapText="1"/>
    </xf>
    <xf numFmtId="0" fontId="18" fillId="4" borderId="46" xfId="0" applyFont="1" applyFill="1" applyBorder="1" applyAlignment="1">
      <alignment horizontal="center" vertical="center"/>
    </xf>
    <xf numFmtId="0" fontId="16" fillId="2" borderId="19" xfId="0" applyFont="1" applyFill="1" applyBorder="1" applyAlignment="1">
      <alignment horizontal="center" vertical="center" wrapText="1"/>
    </xf>
    <xf numFmtId="0" fontId="18" fillId="4" borderId="20" xfId="0" applyFont="1" applyFill="1" applyBorder="1" applyAlignment="1">
      <alignment horizontal="center" vertical="center" wrapText="1"/>
    </xf>
    <xf numFmtId="0" fontId="18" fillId="4" borderId="24" xfId="0" applyFont="1" applyFill="1" applyBorder="1" applyAlignment="1">
      <alignment horizontal="center" vertical="center" wrapText="1"/>
    </xf>
    <xf numFmtId="0" fontId="18" fillId="0" borderId="0" xfId="0" applyFont="1" applyBorder="1" applyAlignment="1">
      <alignment horizontal="center" vertical="center"/>
    </xf>
    <xf numFmtId="2" fontId="19" fillId="2" borderId="33" xfId="0" applyNumberFormat="1" applyFont="1" applyFill="1" applyBorder="1" applyAlignment="1">
      <alignment horizontal="left" vertical="center" wrapText="1"/>
    </xf>
    <xf numFmtId="0" fontId="18" fillId="4" borderId="1" xfId="0" applyFont="1" applyFill="1" applyBorder="1" applyAlignment="1">
      <alignment horizontal="center" vertical="center" wrapText="1"/>
    </xf>
    <xf numFmtId="0" fontId="16" fillId="2" borderId="19" xfId="0" applyFont="1" applyFill="1" applyBorder="1" applyAlignment="1">
      <alignment horizontal="left" vertical="center" wrapText="1"/>
    </xf>
    <xf numFmtId="0" fontId="4" fillId="2" borderId="21" xfId="0" applyFont="1" applyFill="1" applyBorder="1" applyAlignment="1">
      <alignment horizontal="center" vertical="center" wrapText="1"/>
    </xf>
    <xf numFmtId="0" fontId="18" fillId="4" borderId="19" xfId="0" quotePrefix="1" applyFont="1" applyFill="1" applyBorder="1" applyAlignment="1">
      <alignment horizontal="center" vertical="center" wrapText="1"/>
    </xf>
    <xf numFmtId="0" fontId="21" fillId="2" borderId="33" xfId="0" applyFont="1" applyFill="1" applyBorder="1" applyAlignment="1">
      <alignment horizontal="center" vertical="center"/>
    </xf>
    <xf numFmtId="0" fontId="21" fillId="2" borderId="30" xfId="0" applyFont="1" applyFill="1" applyBorder="1" applyAlignment="1">
      <alignment horizontal="center" vertical="center"/>
    </xf>
    <xf numFmtId="0" fontId="7" fillId="0" borderId="34" xfId="0" applyFont="1" applyBorder="1" applyAlignment="1">
      <alignment horizontal="center" vertical="center"/>
    </xf>
    <xf numFmtId="0" fontId="4" fillId="2" borderId="23" xfId="0" applyFont="1" applyFill="1" applyBorder="1" applyAlignment="1">
      <alignment horizontal="center" vertical="center" wrapText="1"/>
    </xf>
    <xf numFmtId="0" fontId="16" fillId="2" borderId="42"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17" fillId="2" borderId="34"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8" fillId="4" borderId="23" xfId="0" applyFont="1" applyFill="1" applyBorder="1" applyAlignment="1">
      <alignment horizontal="center" vertical="center" wrapText="1"/>
    </xf>
    <xf numFmtId="0" fontId="18" fillId="2" borderId="22" xfId="0" applyFont="1" applyFill="1" applyBorder="1" applyAlignment="1">
      <alignment horizontal="center" vertical="center"/>
    </xf>
    <xf numFmtId="0" fontId="18" fillId="2" borderId="23" xfId="0" applyFont="1" applyFill="1" applyBorder="1" applyAlignment="1">
      <alignment horizontal="center" vertical="center"/>
    </xf>
    <xf numFmtId="0" fontId="18" fillId="4" borderId="12" xfId="0" applyFont="1" applyFill="1" applyBorder="1" applyAlignment="1">
      <alignment horizontal="center" vertical="center" wrapText="1"/>
    </xf>
    <xf numFmtId="0" fontId="18" fillId="2" borderId="12" xfId="0" applyFont="1" applyFill="1" applyBorder="1" applyAlignment="1">
      <alignment horizontal="center" vertical="center"/>
    </xf>
    <xf numFmtId="0" fontId="18" fillId="4" borderId="22" xfId="0" applyFont="1" applyFill="1" applyBorder="1" applyAlignment="1">
      <alignment horizontal="center" vertical="center"/>
    </xf>
    <xf numFmtId="0" fontId="18" fillId="4" borderId="12" xfId="0" applyFont="1" applyFill="1" applyBorder="1" applyAlignment="1">
      <alignment horizontal="center" vertical="center"/>
    </xf>
    <xf numFmtId="0" fontId="18" fillId="4" borderId="23" xfId="0" applyFont="1" applyFill="1" applyBorder="1" applyAlignment="1">
      <alignment horizontal="center" vertical="center"/>
    </xf>
    <xf numFmtId="0" fontId="13" fillId="2" borderId="30" xfId="0" applyFont="1" applyFill="1" applyBorder="1" applyAlignment="1">
      <alignment horizontal="left" vertical="center" wrapText="1"/>
    </xf>
    <xf numFmtId="0" fontId="18" fillId="4" borderId="30" xfId="0" quotePrefix="1" applyFont="1" applyFill="1" applyBorder="1" applyAlignment="1">
      <alignment horizontal="center" vertical="center" wrapText="1"/>
    </xf>
    <xf numFmtId="0" fontId="24" fillId="2" borderId="27" xfId="0" applyFont="1" applyFill="1" applyBorder="1" applyAlignment="1">
      <alignment horizontal="center" wrapText="1"/>
    </xf>
    <xf numFmtId="4" fontId="23" fillId="2" borderId="9" xfId="0" applyNumberFormat="1" applyFont="1" applyFill="1" applyBorder="1" applyAlignment="1">
      <alignment horizontal="center" vertical="center"/>
    </xf>
    <xf numFmtId="4" fontId="23" fillId="2" borderId="11" xfId="0" applyNumberFormat="1" applyFont="1" applyFill="1" applyBorder="1" applyAlignment="1">
      <alignment horizontal="center" vertical="center"/>
    </xf>
    <xf numFmtId="4" fontId="25" fillId="4" borderId="9" xfId="0" applyNumberFormat="1" applyFont="1" applyFill="1" applyBorder="1" applyAlignment="1">
      <alignment horizontal="center" vertical="center"/>
    </xf>
    <xf numFmtId="4" fontId="25" fillId="4" borderId="11" xfId="0" applyNumberFormat="1" applyFont="1" applyFill="1" applyBorder="1" applyAlignment="1">
      <alignment horizontal="center" vertical="center"/>
    </xf>
    <xf numFmtId="0" fontId="6" fillId="3" borderId="37" xfId="0" applyFont="1" applyFill="1" applyBorder="1" applyAlignment="1">
      <alignment horizontal="center"/>
    </xf>
    <xf numFmtId="0" fontId="6" fillId="3" borderId="38" xfId="0" applyFont="1" applyFill="1" applyBorder="1" applyAlignment="1">
      <alignment horizontal="center"/>
    </xf>
    <xf numFmtId="0" fontId="23" fillId="2" borderId="9" xfId="0" applyFont="1" applyFill="1" applyBorder="1" applyAlignment="1">
      <alignment horizontal="center" vertical="center"/>
    </xf>
    <xf numFmtId="0" fontId="23" fillId="2" borderId="10" xfId="0" applyFont="1" applyFill="1" applyBorder="1" applyAlignment="1">
      <alignment horizontal="center" vertical="center"/>
    </xf>
    <xf numFmtId="0" fontId="23" fillId="2" borderId="11" xfId="0" applyFont="1" applyFill="1" applyBorder="1" applyAlignment="1">
      <alignment horizontal="center" vertical="center"/>
    </xf>
    <xf numFmtId="0" fontId="7" fillId="4" borderId="1" xfId="0" applyFont="1" applyFill="1" applyBorder="1" applyAlignment="1">
      <alignment horizontal="center"/>
    </xf>
    <xf numFmtId="0" fontId="7" fillId="4" borderId="2" xfId="0" applyFont="1" applyFill="1" applyBorder="1" applyAlignment="1">
      <alignment horizontal="center"/>
    </xf>
    <xf numFmtId="4" fontId="7" fillId="4" borderId="1" xfId="0" applyNumberFormat="1" applyFont="1" applyFill="1" applyBorder="1" applyAlignment="1">
      <alignment horizontal="center"/>
    </xf>
    <xf numFmtId="2" fontId="6" fillId="5" borderId="37" xfId="0" applyNumberFormat="1" applyFont="1" applyFill="1" applyBorder="1" applyAlignment="1">
      <alignment horizontal="center"/>
    </xf>
    <xf numFmtId="2" fontId="6" fillId="5" borderId="38" xfId="0" applyNumberFormat="1" applyFont="1" applyFill="1" applyBorder="1" applyAlignment="1">
      <alignment horizontal="center"/>
    </xf>
    <xf numFmtId="0" fontId="6" fillId="5" borderId="37" xfId="0" applyFont="1" applyFill="1" applyBorder="1" applyAlignment="1">
      <alignment horizontal="center"/>
    </xf>
    <xf numFmtId="0" fontId="6" fillId="5" borderId="38" xfId="0" applyFont="1" applyFill="1" applyBorder="1" applyAlignment="1">
      <alignment horizontal="center"/>
    </xf>
    <xf numFmtId="0" fontId="1" fillId="2" borderId="0" xfId="0" applyFont="1" applyFill="1" applyBorder="1" applyAlignment="1">
      <alignment horizontal="center"/>
    </xf>
    <xf numFmtId="0" fontId="5" fillId="5" borderId="4"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4" borderId="32" xfId="0" applyFont="1" applyFill="1" applyBorder="1" applyAlignment="1">
      <alignment horizontal="center" textRotation="90"/>
    </xf>
    <xf numFmtId="0" fontId="5" fillId="4" borderId="40" xfId="0" applyFont="1" applyFill="1" applyBorder="1" applyAlignment="1">
      <alignment horizontal="center" textRotation="90"/>
    </xf>
    <xf numFmtId="0" fontId="5" fillId="5" borderId="4" xfId="0" applyFont="1" applyFill="1" applyBorder="1" applyAlignment="1">
      <alignment horizontal="center" vertical="center"/>
    </xf>
    <xf numFmtId="0" fontId="5" fillId="5" borderId="5" xfId="0" applyFont="1" applyFill="1" applyBorder="1" applyAlignment="1">
      <alignment horizontal="center" vertical="center"/>
    </xf>
    <xf numFmtId="0" fontId="5" fillId="5" borderId="6" xfId="0" applyFont="1" applyFill="1" applyBorder="1" applyAlignment="1">
      <alignment horizontal="center" vertical="center"/>
    </xf>
    <xf numFmtId="0" fontId="5" fillId="5" borderId="9" xfId="0" applyFont="1" applyFill="1" applyBorder="1" applyAlignment="1">
      <alignment horizontal="center"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 vertical="center"/>
    </xf>
    <xf numFmtId="0" fontId="3" fillId="5" borderId="4"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5" fillId="5" borderId="44" xfId="0" applyFont="1" applyFill="1" applyBorder="1" applyAlignment="1">
      <alignment horizontal="center" vertical="center"/>
    </xf>
    <xf numFmtId="0" fontId="5" fillId="5" borderId="48" xfId="0" applyFont="1" applyFill="1" applyBorder="1" applyAlignment="1">
      <alignment horizontal="center" vertical="center"/>
    </xf>
    <xf numFmtId="0" fontId="5" fillId="5" borderId="45" xfId="0" applyFont="1" applyFill="1" applyBorder="1" applyAlignment="1">
      <alignment horizontal="center" vertical="center"/>
    </xf>
    <xf numFmtId="0" fontId="5" fillId="5" borderId="22" xfId="0" applyFont="1" applyFill="1" applyBorder="1" applyAlignment="1">
      <alignment horizontal="center" vertical="center"/>
    </xf>
    <xf numFmtId="0" fontId="5" fillId="5" borderId="12" xfId="0" applyFont="1" applyFill="1" applyBorder="1" applyAlignment="1">
      <alignment horizontal="center" vertical="center"/>
    </xf>
    <xf numFmtId="0" fontId="5" fillId="5" borderId="23" xfId="0" applyFont="1" applyFill="1" applyBorder="1" applyAlignment="1">
      <alignment horizontal="center" vertical="center"/>
    </xf>
    <xf numFmtId="0" fontId="2" fillId="5" borderId="16"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5" fillId="4" borderId="29" xfId="0" applyFont="1" applyFill="1" applyBorder="1" applyAlignment="1">
      <alignment horizontal="center" textRotation="90"/>
    </xf>
    <xf numFmtId="0" fontId="5" fillId="4" borderId="39" xfId="0" applyFont="1" applyFill="1" applyBorder="1" applyAlignment="1">
      <alignment horizontal="center" textRotation="90"/>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0" xfId="0" applyFont="1" applyFill="1" applyBorder="1" applyAlignment="1">
      <alignment horizontal="center" vertical="center"/>
    </xf>
    <xf numFmtId="0" fontId="2" fillId="5" borderId="4"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37" xfId="0" applyFont="1" applyFill="1" applyBorder="1" applyAlignment="1">
      <alignment horizontal="center" vertical="center" wrapText="1"/>
    </xf>
    <xf numFmtId="0" fontId="2" fillId="5" borderId="38" xfId="0" applyFont="1" applyFill="1" applyBorder="1" applyAlignment="1">
      <alignment horizontal="center" vertical="center" wrapText="1"/>
    </xf>
    <xf numFmtId="0" fontId="6" fillId="5" borderId="0" xfId="0" applyFont="1" applyFill="1" applyBorder="1" applyAlignment="1">
      <alignment horizontal="center"/>
    </xf>
    <xf numFmtId="0" fontId="6" fillId="5" borderId="8" xfId="0" applyFont="1" applyFill="1" applyBorder="1" applyAlignment="1">
      <alignment horizontal="center"/>
    </xf>
    <xf numFmtId="0" fontId="5" fillId="5" borderId="7" xfId="0" applyFont="1" applyFill="1" applyBorder="1" applyAlignment="1">
      <alignment horizontal="center" vertical="center" textRotation="90" wrapText="1"/>
    </xf>
    <xf numFmtId="0" fontId="5" fillId="5" borderId="9" xfId="0" applyFont="1" applyFill="1" applyBorder="1" applyAlignment="1">
      <alignment horizontal="center" vertical="center" textRotation="90" wrapText="1"/>
    </xf>
    <xf numFmtId="0" fontId="6" fillId="5" borderId="7" xfId="0" applyFont="1" applyFill="1" applyBorder="1" applyAlignment="1">
      <alignment horizontal="center" vertical="center"/>
    </xf>
    <xf numFmtId="0" fontId="6" fillId="5" borderId="8" xfId="0" applyFont="1" applyFill="1" applyBorder="1" applyAlignment="1">
      <alignment horizontal="center" vertical="center"/>
    </xf>
    <xf numFmtId="0" fontId="6" fillId="5" borderId="9" xfId="0" applyFont="1" applyFill="1" applyBorder="1" applyAlignment="1">
      <alignment horizontal="center" vertical="center"/>
    </xf>
    <xf numFmtId="0" fontId="6" fillId="5" borderId="11" xfId="0" applyFont="1" applyFill="1" applyBorder="1" applyAlignment="1">
      <alignment horizontal="center" vertical="center"/>
    </xf>
    <xf numFmtId="0" fontId="6" fillId="5" borderId="0" xfId="0" applyFont="1" applyFill="1" applyBorder="1" applyAlignment="1">
      <alignment horizontal="center" vertical="center"/>
    </xf>
    <xf numFmtId="0" fontId="6" fillId="5" borderId="10" xfId="0" applyFont="1" applyFill="1" applyBorder="1" applyAlignment="1">
      <alignment horizontal="center" vertical="center"/>
    </xf>
    <xf numFmtId="0" fontId="6" fillId="5" borderId="26" xfId="0" applyFont="1" applyFill="1" applyBorder="1" applyAlignment="1">
      <alignment horizontal="center" vertical="center"/>
    </xf>
    <xf numFmtId="0" fontId="18" fillId="4" borderId="28" xfId="0" applyFont="1" applyFill="1" applyBorder="1" applyAlignment="1">
      <alignment horizontal="center" vertical="center"/>
    </xf>
    <xf numFmtId="0" fontId="18" fillId="4" borderId="41" xfId="0" applyFont="1" applyFill="1" applyBorder="1" applyAlignment="1">
      <alignment horizontal="center" vertical="center"/>
    </xf>
    <xf numFmtId="0" fontId="6" fillId="3" borderId="14" xfId="0" applyFont="1" applyFill="1" applyBorder="1" applyAlignment="1">
      <alignment horizontal="center"/>
    </xf>
    <xf numFmtId="0" fontId="17" fillId="5" borderId="20" xfId="0" applyFont="1" applyFill="1" applyBorder="1" applyAlignment="1">
      <alignment horizontal="center" vertical="center" wrapText="1"/>
    </xf>
    <xf numFmtId="0" fontId="17" fillId="5" borderId="21" xfId="0" applyFont="1" applyFill="1" applyBorder="1" applyAlignment="1">
      <alignment horizontal="center" vertical="center" wrapText="1"/>
    </xf>
    <xf numFmtId="0" fontId="8" fillId="3" borderId="25" xfId="0" applyFont="1" applyFill="1" applyBorder="1" applyAlignment="1">
      <alignment horizontal="center" vertical="center" textRotation="90"/>
    </xf>
    <xf numFmtId="0" fontId="8" fillId="3" borderId="26" xfId="0" applyFont="1" applyFill="1" applyBorder="1" applyAlignment="1">
      <alignment horizontal="center" vertical="center" textRotation="90"/>
    </xf>
    <xf numFmtId="0" fontId="8" fillId="3" borderId="27" xfId="0" applyFont="1" applyFill="1" applyBorder="1" applyAlignment="1">
      <alignment horizontal="center" vertical="center" textRotation="90"/>
    </xf>
    <xf numFmtId="0" fontId="18" fillId="4" borderId="31" xfId="0" applyFont="1" applyFill="1" applyBorder="1" applyAlignment="1">
      <alignment horizontal="center" vertical="center"/>
    </xf>
    <xf numFmtId="0" fontId="18" fillId="4" borderId="42" xfId="0" applyFont="1" applyFill="1" applyBorder="1" applyAlignment="1">
      <alignment horizontal="center" vertical="center"/>
    </xf>
    <xf numFmtId="0" fontId="17" fillId="5" borderId="22" xfId="0" applyFont="1" applyFill="1" applyBorder="1" applyAlignment="1">
      <alignment horizontal="center" vertical="center" wrapText="1"/>
    </xf>
    <xf numFmtId="0" fontId="17" fillId="5" borderId="23" xfId="0" applyFont="1" applyFill="1" applyBorder="1" applyAlignment="1">
      <alignment horizontal="center" vertical="center" wrapText="1"/>
    </xf>
    <xf numFmtId="0" fontId="8" fillId="3" borderId="4" xfId="0" applyFont="1" applyFill="1" applyBorder="1" applyAlignment="1">
      <alignment horizontal="center" vertical="center" textRotation="90"/>
    </xf>
    <xf numFmtId="0" fontId="8" fillId="3" borderId="7" xfId="0" applyFont="1" applyFill="1" applyBorder="1" applyAlignment="1">
      <alignment horizontal="center" vertical="center" textRotation="90"/>
    </xf>
    <xf numFmtId="0" fontId="8" fillId="3" borderId="9" xfId="0" applyFont="1" applyFill="1" applyBorder="1" applyAlignment="1">
      <alignment horizontal="center" vertical="center" textRotation="90"/>
    </xf>
    <xf numFmtId="0" fontId="2" fillId="9" borderId="37" xfId="0" applyFont="1" applyFill="1" applyBorder="1" applyAlignment="1">
      <alignment horizontal="center"/>
    </xf>
    <xf numFmtId="0" fontId="2" fillId="9" borderId="14" xfId="0" applyFont="1" applyFill="1" applyBorder="1" applyAlignment="1">
      <alignment horizontal="center"/>
    </xf>
    <xf numFmtId="0" fontId="2" fillId="9" borderId="38" xfId="0" applyFont="1" applyFill="1" applyBorder="1" applyAlignment="1">
      <alignment horizontal="center"/>
    </xf>
    <xf numFmtId="0" fontId="2" fillId="10" borderId="37" xfId="0" applyFont="1" applyFill="1" applyBorder="1" applyAlignment="1">
      <alignment horizontal="center"/>
    </xf>
    <xf numFmtId="0" fontId="2" fillId="10" borderId="14" xfId="0" applyFont="1" applyFill="1" applyBorder="1" applyAlignment="1">
      <alignment horizontal="center"/>
    </xf>
    <xf numFmtId="0" fontId="2" fillId="10" borderId="38" xfId="0" applyFont="1" applyFill="1" applyBorder="1" applyAlignment="1">
      <alignment horizontal="center"/>
    </xf>
  </cellXfs>
  <cellStyles count="1">
    <cellStyle name="Normal" xfId="0" builtinId="0"/>
  </cellStyles>
  <dxfs count="0"/>
  <tableStyles count="0" defaultTableStyle="TableStyleMedium9" defaultPivotStyle="PivotStyleLight16"/>
  <colors>
    <mruColors>
      <color rgb="FF7DDF7D"/>
      <color rgb="FFFF7171"/>
      <color rgb="FFFFBDBD"/>
      <color rgb="FF33CC33"/>
      <color rgb="FFCAF2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22</xdr:col>
      <xdr:colOff>465513</xdr:colOff>
      <xdr:row>5</xdr:row>
      <xdr:rowOff>60960</xdr:rowOff>
    </xdr:from>
    <xdr:ext cx="1637607" cy="914400"/>
    <xdr:sp macro="" textlink="">
      <xdr:nvSpPr>
        <xdr:cNvPr id="3" name="CaixaDeTexto 2"/>
        <xdr:cNvSpPr txBox="1"/>
      </xdr:nvSpPr>
      <xdr:spPr>
        <a:xfrm>
          <a:off x="14105313" y="1295400"/>
          <a:ext cx="1637607" cy="9144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t-BR" sz="1200" b="1">
              <a:latin typeface="+mj-lt"/>
            </a:rPr>
            <a:t>Alta = </a:t>
          </a:r>
          <a:r>
            <a:rPr lang="pt-BR" sz="1200">
              <a:solidFill>
                <a:schemeClr val="tx1"/>
              </a:solidFill>
              <a:effectLst/>
              <a:latin typeface="+mn-lt"/>
              <a:ea typeface="+mn-ea"/>
              <a:cs typeface="+mn-cs"/>
            </a:rPr>
            <a:t>99,53 – 132,70</a:t>
          </a:r>
          <a:endParaRPr lang="pt-BR" sz="1200" b="1">
            <a:latin typeface="+mj-lt"/>
          </a:endParaRPr>
        </a:p>
        <a:p>
          <a:r>
            <a:rPr lang="pt-BR" sz="1200" b="1">
              <a:latin typeface="+mj-lt"/>
            </a:rPr>
            <a:t>Média = </a:t>
          </a:r>
          <a:r>
            <a:rPr lang="pt-BR" sz="1200">
              <a:solidFill>
                <a:schemeClr val="tx1"/>
              </a:solidFill>
              <a:effectLst/>
              <a:latin typeface="+mn-lt"/>
              <a:ea typeface="+mn-ea"/>
              <a:cs typeface="+mn-cs"/>
            </a:rPr>
            <a:t>66,36 – 99,52</a:t>
          </a:r>
          <a:r>
            <a:rPr lang="pt-BR" sz="1200" b="1">
              <a:latin typeface="+mj-lt"/>
            </a:rPr>
            <a:t> </a:t>
          </a:r>
        </a:p>
        <a:p>
          <a:r>
            <a:rPr lang="pt-BR" sz="1200" b="1">
              <a:latin typeface="+mj-lt"/>
            </a:rPr>
            <a:t>Baixa = </a:t>
          </a:r>
          <a:r>
            <a:rPr lang="pt-BR" sz="1200">
              <a:solidFill>
                <a:schemeClr val="tx1"/>
              </a:solidFill>
              <a:effectLst/>
              <a:latin typeface="+mn-lt"/>
              <a:ea typeface="+mn-ea"/>
              <a:cs typeface="+mn-cs"/>
            </a:rPr>
            <a:t>33,18 – 66,35</a:t>
          </a:r>
          <a:endParaRPr lang="pt-BR" sz="1200" b="1">
            <a:latin typeface="+mj-lt"/>
          </a:endParaRPr>
        </a:p>
        <a:p>
          <a:r>
            <a:rPr lang="pt-BR" sz="1200" b="1">
              <a:latin typeface="+mj-lt"/>
            </a:rPr>
            <a:t>Nula = </a:t>
          </a:r>
          <a:r>
            <a:rPr lang="pt-BR" sz="1200">
              <a:solidFill>
                <a:schemeClr val="tx1"/>
              </a:solidFill>
              <a:effectLst/>
              <a:latin typeface="+mn-lt"/>
              <a:ea typeface="+mn-ea"/>
              <a:cs typeface="+mn-cs"/>
            </a:rPr>
            <a:t>0 – 33,17</a:t>
          </a:r>
          <a:endParaRPr lang="pt-BR" sz="1200" b="1">
            <a:latin typeface="+mj-lt"/>
          </a:endParaRPr>
        </a:p>
      </xdr:txBody>
    </xdr:sp>
    <xdr:clientData/>
  </xdr:oneCellAnchor>
  <xdr:oneCellAnchor>
    <xdr:from>
      <xdr:col>27</xdr:col>
      <xdr:colOff>0</xdr:colOff>
      <xdr:row>5</xdr:row>
      <xdr:rowOff>76200</xdr:rowOff>
    </xdr:from>
    <xdr:ext cx="1637607" cy="1005840"/>
    <xdr:sp macro="" textlink="">
      <xdr:nvSpPr>
        <xdr:cNvPr id="5" name="CaixaDeTexto 4"/>
        <xdr:cNvSpPr txBox="1"/>
      </xdr:nvSpPr>
      <xdr:spPr>
        <a:xfrm>
          <a:off x="17053560" y="1310640"/>
          <a:ext cx="1637607" cy="10058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t-BR" sz="1200" b="1">
              <a:latin typeface="+mj-lt"/>
            </a:rPr>
            <a:t>Alta = </a:t>
          </a:r>
          <a:r>
            <a:rPr lang="pt-BR" sz="1200">
              <a:solidFill>
                <a:schemeClr val="tx1"/>
              </a:solidFill>
              <a:effectLst/>
              <a:latin typeface="+mn-lt"/>
              <a:ea typeface="+mn-ea"/>
              <a:cs typeface="+mn-cs"/>
            </a:rPr>
            <a:t>99,53 – 132,70</a:t>
          </a:r>
          <a:endParaRPr lang="pt-BR" sz="1200" b="1">
            <a:latin typeface="+mj-lt"/>
          </a:endParaRPr>
        </a:p>
        <a:p>
          <a:r>
            <a:rPr lang="pt-BR" sz="1200" b="1">
              <a:latin typeface="+mj-lt"/>
            </a:rPr>
            <a:t>Média = </a:t>
          </a:r>
          <a:r>
            <a:rPr lang="pt-BR" sz="1200">
              <a:solidFill>
                <a:schemeClr val="tx1"/>
              </a:solidFill>
              <a:effectLst/>
              <a:latin typeface="+mn-lt"/>
              <a:ea typeface="+mn-ea"/>
              <a:cs typeface="+mn-cs"/>
            </a:rPr>
            <a:t>66,36 – 99,52</a:t>
          </a:r>
          <a:r>
            <a:rPr lang="pt-BR" sz="1200" b="1">
              <a:latin typeface="+mj-lt"/>
            </a:rPr>
            <a:t> </a:t>
          </a:r>
        </a:p>
        <a:p>
          <a:r>
            <a:rPr lang="pt-BR" sz="1200" b="1">
              <a:latin typeface="+mj-lt"/>
            </a:rPr>
            <a:t>Baixa = </a:t>
          </a:r>
          <a:r>
            <a:rPr lang="pt-BR" sz="1200">
              <a:solidFill>
                <a:schemeClr val="tx1"/>
              </a:solidFill>
              <a:effectLst/>
              <a:latin typeface="+mn-lt"/>
              <a:ea typeface="+mn-ea"/>
              <a:cs typeface="+mn-cs"/>
            </a:rPr>
            <a:t>33,18 – 66,35</a:t>
          </a:r>
          <a:endParaRPr lang="pt-BR" sz="1200" b="1">
            <a:latin typeface="+mj-lt"/>
          </a:endParaRPr>
        </a:p>
        <a:p>
          <a:r>
            <a:rPr lang="pt-BR" sz="1200" b="1">
              <a:latin typeface="+mj-lt"/>
            </a:rPr>
            <a:t>Nula = </a:t>
          </a:r>
          <a:r>
            <a:rPr lang="pt-BR" sz="1200">
              <a:solidFill>
                <a:schemeClr val="tx1"/>
              </a:solidFill>
              <a:effectLst/>
              <a:latin typeface="+mn-lt"/>
              <a:ea typeface="+mn-ea"/>
              <a:cs typeface="+mn-cs"/>
            </a:rPr>
            <a:t>0 – 33,17</a:t>
          </a:r>
          <a:endParaRPr lang="pt-BR" sz="1200" b="1">
            <a:latin typeface="+mj-lt"/>
          </a:endParaRPr>
        </a:p>
      </xdr:txBody>
    </xdr:sp>
    <xdr:clientData/>
  </xdr:one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
    <pageSetUpPr fitToPage="1"/>
  </sheetPr>
  <dimension ref="A1:DF156"/>
  <sheetViews>
    <sheetView topLeftCell="A25" zoomScale="55" zoomScaleNormal="55" workbookViewId="0">
      <selection activeCell="O34" sqref="O34"/>
    </sheetView>
  </sheetViews>
  <sheetFormatPr defaultRowHeight="15" thickBottom="1" x14ac:dyDescent="0.35"/>
  <cols>
    <col min="1" max="1" width="8.88671875" style="1"/>
    <col min="2" max="2" width="3.5546875" style="1" customWidth="1"/>
    <col min="3" max="3" width="4.88671875" style="8" customWidth="1"/>
    <col min="4" max="4" width="9.109375" hidden="1" customWidth="1"/>
    <col min="5" max="5" width="28.109375" customWidth="1"/>
    <col min="6" max="6" width="42.44140625" customWidth="1"/>
    <col min="7" max="7" width="7.44140625" customWidth="1"/>
    <col min="8" max="23" width="6.88671875" customWidth="1"/>
    <col min="24" max="24" width="11.44140625" customWidth="1"/>
    <col min="25" max="25" width="11.5546875" customWidth="1"/>
    <col min="26" max="26" width="149.33203125" customWidth="1"/>
    <col min="27" max="27" width="16" customWidth="1"/>
    <col min="28" max="28" width="11.44140625" customWidth="1"/>
    <col min="29" max="29" width="11.5546875" customWidth="1"/>
    <col min="30" max="30" width="19.109375" style="1" customWidth="1"/>
    <col min="31" max="31" width="23" style="1" customWidth="1"/>
    <col min="32" max="90" width="9.109375" style="1"/>
  </cols>
  <sheetData>
    <row r="1" spans="1:110" ht="14.4" customHeight="1" x14ac:dyDescent="0.3">
      <c r="B1" s="211" t="s">
        <v>18</v>
      </c>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212"/>
      <c r="AD1" s="2"/>
      <c r="AE1" s="2"/>
      <c r="AF1" s="182"/>
      <c r="AG1" s="182"/>
      <c r="AH1" s="182"/>
      <c r="CM1" s="1"/>
      <c r="CN1" s="1"/>
      <c r="CO1" s="1"/>
      <c r="CP1" s="1"/>
      <c r="CQ1" s="1"/>
      <c r="CR1" s="1"/>
      <c r="CS1" s="1"/>
      <c r="CT1" s="1"/>
      <c r="CU1" s="1"/>
      <c r="CV1" s="1"/>
      <c r="CW1" s="1"/>
      <c r="CX1" s="1"/>
      <c r="CY1" s="1"/>
      <c r="CZ1" s="1"/>
      <c r="DA1" s="1"/>
      <c r="DB1" s="1"/>
      <c r="DC1" s="1"/>
      <c r="DD1" s="1"/>
      <c r="DE1" s="1"/>
      <c r="DF1" s="1"/>
    </row>
    <row r="2" spans="1:110" ht="15" customHeight="1" thickBot="1" x14ac:dyDescent="0.35">
      <c r="B2" s="213"/>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
      <c r="AE2" s="2"/>
      <c r="AF2" s="3"/>
      <c r="AG2" s="3"/>
      <c r="AH2" s="3"/>
      <c r="CM2" s="1"/>
      <c r="CN2" s="1"/>
      <c r="CO2" s="1"/>
      <c r="CP2" s="1"/>
      <c r="CQ2" s="1"/>
      <c r="CR2" s="1"/>
      <c r="CS2" s="1"/>
      <c r="CT2" s="1"/>
      <c r="CU2" s="1"/>
      <c r="CV2" s="1"/>
      <c r="CW2" s="1"/>
      <c r="CX2" s="1"/>
      <c r="CY2" s="1"/>
      <c r="CZ2" s="1"/>
      <c r="DA2" s="1"/>
      <c r="DB2" s="1"/>
      <c r="DC2" s="1"/>
      <c r="DD2" s="1"/>
      <c r="DE2" s="1"/>
      <c r="DF2" s="1"/>
    </row>
    <row r="3" spans="1:110" ht="16.5" customHeight="1" thickBot="1" x14ac:dyDescent="0.4">
      <c r="B3" s="170" t="s">
        <v>21</v>
      </c>
      <c r="C3" s="232"/>
      <c r="D3" s="232"/>
      <c r="E3" s="232"/>
      <c r="F3" s="232"/>
      <c r="G3" s="232"/>
      <c r="H3" s="232"/>
      <c r="I3" s="232"/>
      <c r="J3" s="232"/>
      <c r="K3" s="232"/>
      <c r="L3" s="232"/>
      <c r="M3" s="232"/>
      <c r="N3" s="232"/>
      <c r="O3" s="232"/>
      <c r="P3" s="232"/>
      <c r="Q3" s="232"/>
      <c r="R3" s="232"/>
      <c r="S3" s="232"/>
      <c r="T3" s="232"/>
      <c r="U3" s="232"/>
      <c r="V3" s="232"/>
      <c r="W3" s="232"/>
      <c r="X3" s="232"/>
      <c r="Y3" s="232"/>
      <c r="Z3" s="232"/>
      <c r="AA3" s="232"/>
      <c r="AB3" s="232"/>
      <c r="AC3" s="171"/>
      <c r="AD3" s="5"/>
      <c r="AE3" s="2"/>
      <c r="AF3" s="4"/>
      <c r="AG3" s="4"/>
      <c r="AH3" s="4"/>
    </row>
    <row r="4" spans="1:110" ht="49.95" customHeight="1" thickBot="1" x14ac:dyDescent="0.35">
      <c r="B4" s="223" t="s">
        <v>13</v>
      </c>
      <c r="C4" s="224"/>
      <c r="D4" s="9"/>
      <c r="E4" s="227" t="s">
        <v>1</v>
      </c>
      <c r="F4" s="229" t="s">
        <v>16</v>
      </c>
      <c r="G4" s="221" t="s">
        <v>31</v>
      </c>
      <c r="H4" s="207" t="s">
        <v>22</v>
      </c>
      <c r="I4" s="208"/>
      <c r="J4" s="197" t="s">
        <v>19</v>
      </c>
      <c r="K4" s="198"/>
      <c r="L4" s="191" t="s">
        <v>0</v>
      </c>
      <c r="M4" s="192"/>
      <c r="N4" s="193"/>
      <c r="O4" s="201" t="s">
        <v>6</v>
      </c>
      <c r="P4" s="202"/>
      <c r="Q4" s="203"/>
      <c r="R4" s="183" t="s">
        <v>5</v>
      </c>
      <c r="S4" s="184"/>
      <c r="T4" s="185"/>
      <c r="U4" s="183" t="s">
        <v>4</v>
      </c>
      <c r="V4" s="184"/>
      <c r="W4" s="185"/>
      <c r="X4" s="215" t="s">
        <v>28</v>
      </c>
      <c r="Y4" s="216"/>
      <c r="Z4" s="54" t="s">
        <v>20</v>
      </c>
      <c r="AA4" s="66" t="s">
        <v>34</v>
      </c>
      <c r="AB4" s="217" t="s">
        <v>29</v>
      </c>
      <c r="AC4" s="218"/>
      <c r="AD4" s="5"/>
      <c r="AE4" s="2"/>
      <c r="AF4" s="4"/>
      <c r="AG4" s="4"/>
      <c r="AH4" s="4"/>
    </row>
    <row r="5" spans="1:110" ht="21" hidden="1" customHeight="1" x14ac:dyDescent="0.3">
      <c r="B5" s="223"/>
      <c r="C5" s="224"/>
      <c r="D5" s="10"/>
      <c r="E5" s="227"/>
      <c r="F5" s="223"/>
      <c r="G5" s="221"/>
      <c r="H5" s="209" t="s">
        <v>14</v>
      </c>
      <c r="I5" s="189" t="s">
        <v>15</v>
      </c>
      <c r="J5" s="199"/>
      <c r="K5" s="200"/>
      <c r="L5" s="194"/>
      <c r="M5" s="195"/>
      <c r="N5" s="196"/>
      <c r="O5" s="204"/>
      <c r="P5" s="205"/>
      <c r="Q5" s="206"/>
      <c r="R5" s="186"/>
      <c r="S5" s="187"/>
      <c r="T5" s="188"/>
      <c r="U5" s="186"/>
      <c r="V5" s="187"/>
      <c r="W5" s="188"/>
      <c r="X5" s="55"/>
      <c r="Y5" s="56"/>
      <c r="Z5" s="11"/>
      <c r="AA5" s="11"/>
      <c r="AB5" s="22"/>
      <c r="AC5" s="52"/>
      <c r="AD5" s="5"/>
      <c r="AE5" s="2"/>
    </row>
    <row r="6" spans="1:110" ht="80.25" customHeight="1" thickBot="1" x14ac:dyDescent="0.4">
      <c r="B6" s="225"/>
      <c r="C6" s="226"/>
      <c r="D6" s="12"/>
      <c r="E6" s="228"/>
      <c r="F6" s="225"/>
      <c r="G6" s="222"/>
      <c r="H6" s="210"/>
      <c r="I6" s="190"/>
      <c r="J6" s="53" t="s">
        <v>3</v>
      </c>
      <c r="K6" s="15" t="s">
        <v>2</v>
      </c>
      <c r="L6" s="16" t="s">
        <v>30</v>
      </c>
      <c r="M6" s="16" t="s">
        <v>23</v>
      </c>
      <c r="N6" s="17" t="s">
        <v>24</v>
      </c>
      <c r="O6" s="14" t="s">
        <v>25</v>
      </c>
      <c r="P6" s="18" t="s">
        <v>26</v>
      </c>
      <c r="Q6" s="15" t="s">
        <v>27</v>
      </c>
      <c r="R6" s="16" t="s">
        <v>10</v>
      </c>
      <c r="S6" s="19" t="s">
        <v>11</v>
      </c>
      <c r="T6" s="17" t="s">
        <v>12</v>
      </c>
      <c r="U6" s="14" t="s">
        <v>7</v>
      </c>
      <c r="V6" s="18" t="s">
        <v>9</v>
      </c>
      <c r="W6" s="15" t="s">
        <v>8</v>
      </c>
      <c r="X6" s="57"/>
      <c r="Y6" s="58"/>
      <c r="Z6" s="65" t="s">
        <v>73</v>
      </c>
      <c r="AA6" s="59" t="s">
        <v>35</v>
      </c>
      <c r="AB6" s="219"/>
      <c r="AC6" s="220"/>
      <c r="AD6" s="5"/>
      <c r="AE6" s="2"/>
    </row>
    <row r="7" spans="1:110" ht="66.599999999999994" customHeight="1" x14ac:dyDescent="0.3">
      <c r="B7" s="242" t="s">
        <v>32</v>
      </c>
      <c r="C7" s="61">
        <v>1</v>
      </c>
      <c r="D7" s="27"/>
      <c r="E7" s="71" t="s">
        <v>70</v>
      </c>
      <c r="F7" s="72" t="s">
        <v>75</v>
      </c>
      <c r="G7" s="73" t="s">
        <v>17</v>
      </c>
      <c r="H7" s="74">
        <v>1</v>
      </c>
      <c r="I7" s="75"/>
      <c r="J7" s="76"/>
      <c r="K7" s="77">
        <v>3</v>
      </c>
      <c r="L7" s="74"/>
      <c r="M7" s="78"/>
      <c r="N7" s="79">
        <v>5</v>
      </c>
      <c r="O7" s="76">
        <v>1</v>
      </c>
      <c r="P7" s="80"/>
      <c r="Q7" s="77"/>
      <c r="R7" s="74"/>
      <c r="S7" s="81"/>
      <c r="T7" s="75">
        <v>5</v>
      </c>
      <c r="U7" s="76">
        <v>1</v>
      </c>
      <c r="V7" s="80"/>
      <c r="W7" s="77"/>
      <c r="X7" s="82">
        <f t="shared" ref="X7:X10" si="0">(5*H7+5*I7)+(4.9*J7+4.9*K7)+(4.8*L7+4.8*M7+4.8*N7)+(4.7*O7+4.7*P7+4.7*Q7)+(4.6*R7+4.6*S7+4.6*T7)+(4.5*U7+4.5*V7+4.5*W7)</f>
        <v>75.900000000000006</v>
      </c>
      <c r="Y7" s="83" t="str">
        <f>IF(X7&gt;=99.53,"Alta",(IF(X7&gt;=66.36,"Média",(IF(X7&gt;=33.18,"Baixa",(IF(X7&lt;=33.17,"Nula",0)))))))</f>
        <v>Média</v>
      </c>
      <c r="Z7" s="84" t="s">
        <v>129</v>
      </c>
      <c r="AA7" s="85">
        <v>10</v>
      </c>
      <c r="AB7" s="86">
        <f t="shared" ref="AB7:AB12" si="1">X7-(X7*AA7/100)</f>
        <v>68.31</v>
      </c>
      <c r="AC7" s="87" t="str">
        <f>IF(AB7&gt;=99.53,"Alta",(IF(AB7&gt;=66.36,"Média",(IF(AB7&gt;=33.18,"Baixa",(IF(AB7&lt;=33.17,"Nula",0)))))))</f>
        <v>Média</v>
      </c>
      <c r="AD7" s="4"/>
    </row>
    <row r="8" spans="1:110" s="106" customFormat="1" ht="99" customHeight="1" x14ac:dyDescent="0.3">
      <c r="A8" s="88"/>
      <c r="B8" s="243"/>
      <c r="C8" s="89">
        <v>2</v>
      </c>
      <c r="D8" s="90"/>
      <c r="E8" s="91" t="s">
        <v>81</v>
      </c>
      <c r="F8" s="92" t="s">
        <v>76</v>
      </c>
      <c r="G8" s="93" t="s">
        <v>17</v>
      </c>
      <c r="H8" s="94">
        <v>1</v>
      </c>
      <c r="I8" s="95"/>
      <c r="J8" s="96"/>
      <c r="K8" s="97">
        <v>3</v>
      </c>
      <c r="L8" s="94"/>
      <c r="M8" s="98">
        <v>3</v>
      </c>
      <c r="N8" s="99"/>
      <c r="O8" s="96"/>
      <c r="P8" s="100">
        <v>3</v>
      </c>
      <c r="Q8" s="97"/>
      <c r="R8" s="94"/>
      <c r="S8" s="101"/>
      <c r="T8" s="95">
        <v>5</v>
      </c>
      <c r="U8" s="96">
        <v>1</v>
      </c>
      <c r="V8" s="100"/>
      <c r="W8" s="97"/>
      <c r="X8" s="94">
        <f t="shared" si="0"/>
        <v>75.7</v>
      </c>
      <c r="Y8" s="95" t="str">
        <f t="shared" ref="Y8:Y20" si="2">IF(X8&gt;=99.53,"Alta",(IF(X8&gt;=66.36,"Média",(IF(X8&gt;=33.18,"Baixa",(IF(X8&lt;=33.17,"Nula",0)))))))</f>
        <v>Média</v>
      </c>
      <c r="Z8" s="84" t="s">
        <v>93</v>
      </c>
      <c r="AA8" s="102">
        <v>50</v>
      </c>
      <c r="AB8" s="103">
        <f t="shared" si="1"/>
        <v>37.85</v>
      </c>
      <c r="AC8" s="104" t="str">
        <f>IF(AB8&gt;=99.53,"Alta",(IF(AB8&gt;=66.36,"Média",(IF(AB8&gt;=33.18,"Baixa",(IF(AB8&lt;=33.17,"Nula",0)))))))</f>
        <v>Baixa</v>
      </c>
      <c r="AD8" s="105"/>
      <c r="AE8" s="88"/>
      <c r="AF8" s="88"/>
      <c r="AG8" s="88"/>
      <c r="AH8" s="88"/>
      <c r="AI8" s="88"/>
      <c r="AJ8" s="88"/>
      <c r="AK8" s="88"/>
      <c r="AL8" s="88"/>
      <c r="AM8" s="88"/>
      <c r="AN8" s="88"/>
      <c r="AO8" s="88"/>
      <c r="AP8" s="88"/>
      <c r="AQ8" s="88"/>
      <c r="AR8" s="88"/>
      <c r="AS8" s="88"/>
      <c r="AT8" s="88"/>
      <c r="AU8" s="88"/>
      <c r="AV8" s="88"/>
      <c r="AW8" s="88"/>
      <c r="AX8" s="88"/>
      <c r="AY8" s="88"/>
      <c r="AZ8" s="88"/>
      <c r="BA8" s="88"/>
      <c r="BB8" s="88"/>
      <c r="BC8" s="88"/>
      <c r="BD8" s="88"/>
      <c r="BE8" s="88"/>
      <c r="BF8" s="88"/>
      <c r="BG8" s="88"/>
      <c r="BH8" s="88"/>
      <c r="BI8" s="88"/>
      <c r="BJ8" s="88"/>
      <c r="BK8" s="88"/>
      <c r="BL8" s="88"/>
      <c r="BM8" s="88"/>
      <c r="BN8" s="88"/>
      <c r="BO8" s="88"/>
      <c r="BP8" s="88"/>
      <c r="BQ8" s="88"/>
      <c r="BR8" s="88"/>
      <c r="BS8" s="88"/>
      <c r="BT8" s="88"/>
      <c r="BU8" s="88"/>
      <c r="BV8" s="88"/>
      <c r="BW8" s="88"/>
      <c r="BX8" s="88"/>
      <c r="BY8" s="88"/>
      <c r="BZ8" s="88"/>
      <c r="CA8" s="88"/>
      <c r="CB8" s="88"/>
      <c r="CC8" s="88"/>
      <c r="CD8" s="88"/>
      <c r="CE8" s="88"/>
      <c r="CF8" s="88"/>
      <c r="CG8" s="88"/>
      <c r="CH8" s="88"/>
      <c r="CI8" s="88"/>
      <c r="CJ8" s="88"/>
      <c r="CK8" s="88"/>
      <c r="CL8" s="88"/>
    </row>
    <row r="9" spans="1:110" s="106" customFormat="1" ht="90" x14ac:dyDescent="0.3">
      <c r="A9" s="88"/>
      <c r="B9" s="243"/>
      <c r="C9" s="89">
        <v>3</v>
      </c>
      <c r="D9" s="107"/>
      <c r="E9" s="91" t="s">
        <v>82</v>
      </c>
      <c r="F9" s="108" t="s">
        <v>77</v>
      </c>
      <c r="G9" s="93" t="s">
        <v>17</v>
      </c>
      <c r="H9" s="109">
        <v>1</v>
      </c>
      <c r="I9" s="110"/>
      <c r="J9" s="111"/>
      <c r="K9" s="112">
        <v>3</v>
      </c>
      <c r="L9" s="109"/>
      <c r="M9" s="113"/>
      <c r="N9" s="114">
        <v>5</v>
      </c>
      <c r="O9" s="111">
        <v>1</v>
      </c>
      <c r="P9" s="115"/>
      <c r="Q9" s="112"/>
      <c r="R9" s="109"/>
      <c r="S9" s="116">
        <v>3</v>
      </c>
      <c r="T9" s="110"/>
      <c r="U9" s="111">
        <v>1</v>
      </c>
      <c r="V9" s="115"/>
      <c r="W9" s="112"/>
      <c r="X9" s="109">
        <f t="shared" ref="X9" si="3">(5*H9+5*I9)+(4.9*J9+4.9*K9)+(4.8*L9+4.8*M9+4.8*N9)+(4.7*O9+4.7*P9+4.7*Q9)+(4.6*R9+4.6*S9+4.6*T9)+(4.5*U9+4.5*V9+4.5*W9)</f>
        <v>66.7</v>
      </c>
      <c r="Y9" s="110" t="str">
        <f>IF(X9&gt;=99.53,"Alta",(IF(X9&gt;=66.36,"Média",(IF(X9&gt;=33.18,"Baixa",(IF(X9&lt;=33.17,"Nula",0)))))))</f>
        <v>Média</v>
      </c>
      <c r="Z9" s="84" t="s">
        <v>83</v>
      </c>
      <c r="AA9" s="117">
        <v>30</v>
      </c>
      <c r="AB9" s="118">
        <f t="shared" si="1"/>
        <v>46.69</v>
      </c>
      <c r="AC9" s="119" t="str">
        <f>IF(AB9&gt;=99.53,"Alta",(IF(AB9&gt;=66.36,"Média",(IF(AB9&gt;=33.18,"Baixa",(IF(AB9&lt;=33.17,"Nula",0)))))))</f>
        <v>Baixa</v>
      </c>
      <c r="AD9" s="105"/>
      <c r="AE9" s="88"/>
      <c r="AF9" s="88"/>
      <c r="AG9" s="88"/>
      <c r="AH9" s="88"/>
      <c r="AI9" s="88"/>
      <c r="AJ9" s="88"/>
      <c r="AK9" s="88"/>
      <c r="AL9" s="88"/>
      <c r="AM9" s="88"/>
      <c r="AN9" s="88"/>
      <c r="AO9" s="88"/>
      <c r="AP9" s="88"/>
      <c r="AQ9" s="88"/>
      <c r="AR9" s="88"/>
      <c r="AS9" s="88"/>
      <c r="AT9" s="88"/>
      <c r="AU9" s="88"/>
      <c r="AV9" s="88"/>
      <c r="AW9" s="88"/>
      <c r="AX9" s="88"/>
      <c r="AY9" s="88"/>
      <c r="AZ9" s="88"/>
      <c r="BA9" s="88"/>
      <c r="BB9" s="88"/>
      <c r="BC9" s="88"/>
      <c r="BD9" s="88"/>
      <c r="BE9" s="88"/>
      <c r="BF9" s="88"/>
      <c r="BG9" s="88"/>
      <c r="BH9" s="88"/>
      <c r="BI9" s="88"/>
      <c r="BJ9" s="88"/>
      <c r="BK9" s="88"/>
      <c r="BL9" s="88"/>
      <c r="BM9" s="88"/>
      <c r="BN9" s="88"/>
      <c r="BO9" s="88"/>
      <c r="BP9" s="88"/>
      <c r="BQ9" s="88"/>
      <c r="BR9" s="88"/>
      <c r="BS9" s="88"/>
      <c r="BT9" s="88"/>
      <c r="BU9" s="88"/>
      <c r="BV9" s="88"/>
      <c r="BW9" s="88"/>
      <c r="BX9" s="88"/>
      <c r="BY9" s="88"/>
      <c r="BZ9" s="88"/>
      <c r="CA9" s="88"/>
      <c r="CB9" s="88"/>
      <c r="CC9" s="88"/>
      <c r="CD9" s="88"/>
      <c r="CE9" s="88"/>
      <c r="CF9" s="88"/>
      <c r="CG9" s="88"/>
      <c r="CH9" s="88"/>
      <c r="CI9" s="88"/>
      <c r="CJ9" s="88"/>
      <c r="CK9" s="88"/>
      <c r="CL9" s="88"/>
    </row>
    <row r="10" spans="1:110" s="106" customFormat="1" ht="30" x14ac:dyDescent="0.3">
      <c r="A10" s="88"/>
      <c r="B10" s="243"/>
      <c r="C10" s="62">
        <v>4</v>
      </c>
      <c r="D10" s="107"/>
      <c r="E10" s="120" t="s">
        <v>84</v>
      </c>
      <c r="F10" s="108" t="s">
        <v>78</v>
      </c>
      <c r="G10" s="121" t="s">
        <v>17</v>
      </c>
      <c r="H10" s="122">
        <v>1</v>
      </c>
      <c r="I10" s="114"/>
      <c r="J10" s="111"/>
      <c r="K10" s="112">
        <v>3</v>
      </c>
      <c r="L10" s="122"/>
      <c r="M10" s="123">
        <v>3</v>
      </c>
      <c r="N10" s="114"/>
      <c r="O10" s="111"/>
      <c r="P10" s="115">
        <v>3</v>
      </c>
      <c r="Q10" s="112"/>
      <c r="R10" s="109"/>
      <c r="S10" s="116">
        <v>3</v>
      </c>
      <c r="T10" s="110"/>
      <c r="U10" s="111">
        <v>1</v>
      </c>
      <c r="V10" s="115"/>
      <c r="W10" s="112"/>
      <c r="X10" s="109">
        <f t="shared" si="0"/>
        <v>66.5</v>
      </c>
      <c r="Y10" s="110" t="str">
        <f t="shared" si="2"/>
        <v>Média</v>
      </c>
      <c r="Z10" s="84" t="s">
        <v>85</v>
      </c>
      <c r="AA10" s="117">
        <v>50</v>
      </c>
      <c r="AB10" s="118">
        <f t="shared" si="1"/>
        <v>33.25</v>
      </c>
      <c r="AC10" s="104" t="str">
        <f t="shared" ref="AC10:AC20" si="4">IF(AB10&gt;=99.53,"Alta",(IF(AB10&gt;=66.36,"Média",(IF(AB10&gt;=33.18,"Baixa",(IF(AB10&lt;=33.17,"Nula",0)))))))</f>
        <v>Baixa</v>
      </c>
      <c r="AD10" s="105"/>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c r="BC10" s="88"/>
      <c r="BD10" s="88"/>
      <c r="BE10" s="88"/>
      <c r="BF10" s="88"/>
      <c r="BG10" s="88"/>
      <c r="BH10" s="88"/>
      <c r="BI10" s="88"/>
      <c r="BJ10" s="88"/>
      <c r="BK10" s="88"/>
      <c r="BL10" s="88"/>
      <c r="BM10" s="88"/>
      <c r="BN10" s="88"/>
      <c r="BO10" s="88"/>
      <c r="BP10" s="88"/>
      <c r="BQ10" s="88"/>
      <c r="BR10" s="88"/>
      <c r="BS10" s="88"/>
      <c r="BT10" s="88"/>
      <c r="BU10" s="88"/>
      <c r="BV10" s="88"/>
      <c r="BW10" s="88"/>
      <c r="BX10" s="88"/>
      <c r="BY10" s="88"/>
      <c r="BZ10" s="88"/>
      <c r="CA10" s="88"/>
      <c r="CB10" s="88"/>
      <c r="CC10" s="88"/>
      <c r="CD10" s="88"/>
      <c r="CE10" s="88"/>
      <c r="CF10" s="88"/>
      <c r="CG10" s="88"/>
      <c r="CH10" s="88"/>
      <c r="CI10" s="88"/>
      <c r="CJ10" s="88"/>
      <c r="CK10" s="88"/>
      <c r="CL10" s="88"/>
    </row>
    <row r="11" spans="1:110" s="106" customFormat="1" ht="120" x14ac:dyDescent="0.3">
      <c r="A11" s="88"/>
      <c r="B11" s="243"/>
      <c r="C11" s="89">
        <v>5</v>
      </c>
      <c r="D11" s="107"/>
      <c r="E11" s="120" t="s">
        <v>86</v>
      </c>
      <c r="F11" s="92" t="s">
        <v>79</v>
      </c>
      <c r="G11" s="121" t="s">
        <v>17</v>
      </c>
      <c r="H11" s="122">
        <v>1</v>
      </c>
      <c r="I11" s="114"/>
      <c r="J11" s="111"/>
      <c r="K11" s="112">
        <v>3</v>
      </c>
      <c r="L11" s="122"/>
      <c r="M11" s="123">
        <v>3</v>
      </c>
      <c r="N11" s="114"/>
      <c r="O11" s="111">
        <v>1</v>
      </c>
      <c r="P11" s="115"/>
      <c r="Q11" s="112"/>
      <c r="R11" s="109"/>
      <c r="S11" s="116"/>
      <c r="T11" s="110">
        <v>5</v>
      </c>
      <c r="U11" s="111">
        <v>1</v>
      </c>
      <c r="V11" s="115"/>
      <c r="W11" s="112"/>
      <c r="X11" s="94">
        <f t="shared" ref="X11:X13" si="5">(5*H11+5*I11)+(4.9*J11+4.9*K11)+(4.8*L11+4.8*M11+4.8*N11)+(4.7*O11+4.7*P11+4.7*Q11)+(4.6*R11+4.6*S11+4.6*T11)+(4.5*U11+4.5*V11+4.5*W11)</f>
        <v>66.300000000000011</v>
      </c>
      <c r="Y11" s="95" t="str">
        <f t="shared" ref="Y11:Y13" si="6">IF(X11&gt;=99.53,"Alta",(IF(X11&gt;=66.36,"Média",(IF(X11&gt;=33.18,"Baixa",(IF(X11&lt;=33.17,"Nula",0)))))))</f>
        <v>Baixa</v>
      </c>
      <c r="Z11" s="84" t="s">
        <v>94</v>
      </c>
      <c r="AA11" s="117">
        <v>10</v>
      </c>
      <c r="AB11" s="103">
        <f t="shared" si="1"/>
        <v>59.670000000000009</v>
      </c>
      <c r="AC11" s="104" t="str">
        <f t="shared" ref="AC11" si="7">IF(AB11&gt;=99.53,"Alta",(IF(AB11&gt;=66.36,"Média",(IF(AB11&gt;=33.18,"Baixa",(IF(AB11&lt;=33.17,"Nula",0)))))))</f>
        <v>Baixa</v>
      </c>
      <c r="AD11" s="105"/>
      <c r="AE11" s="88"/>
      <c r="AF11" s="88"/>
      <c r="AG11" s="88"/>
      <c r="AH11" s="88"/>
      <c r="AI11" s="88"/>
      <c r="AJ11" s="88"/>
      <c r="AK11" s="88"/>
      <c r="AL11" s="88"/>
      <c r="AM11" s="88"/>
      <c r="AN11" s="88"/>
      <c r="AO11" s="88"/>
      <c r="AP11" s="88"/>
      <c r="AQ11" s="88"/>
      <c r="AR11" s="88"/>
      <c r="AS11" s="88"/>
      <c r="AT11" s="88"/>
      <c r="AU11" s="88"/>
      <c r="AV11" s="88"/>
      <c r="AW11" s="88"/>
      <c r="AX11" s="88"/>
      <c r="AY11" s="88"/>
      <c r="AZ11" s="88"/>
      <c r="BA11" s="88"/>
      <c r="BB11" s="88"/>
      <c r="BC11" s="88"/>
      <c r="BD11" s="88"/>
      <c r="BE11" s="88"/>
      <c r="BF11" s="88"/>
      <c r="BG11" s="88"/>
      <c r="BH11" s="88"/>
      <c r="BI11" s="88"/>
      <c r="BJ11" s="88"/>
      <c r="BK11" s="88"/>
      <c r="BL11" s="88"/>
      <c r="BM11" s="88"/>
      <c r="BN11" s="88"/>
      <c r="BO11" s="88"/>
      <c r="BP11" s="88"/>
      <c r="BQ11" s="88"/>
      <c r="BR11" s="88"/>
      <c r="BS11" s="88"/>
      <c r="BT11" s="88"/>
      <c r="BU11" s="88"/>
      <c r="BV11" s="88"/>
      <c r="BW11" s="88"/>
      <c r="BX11" s="88"/>
      <c r="BY11" s="88"/>
      <c r="BZ11" s="88"/>
      <c r="CA11" s="88"/>
      <c r="CB11" s="88"/>
      <c r="CC11" s="88"/>
      <c r="CD11" s="88"/>
      <c r="CE11" s="88"/>
      <c r="CF11" s="88"/>
      <c r="CG11" s="88"/>
      <c r="CH11" s="88"/>
      <c r="CI11" s="88"/>
      <c r="CJ11" s="88"/>
      <c r="CK11" s="88"/>
      <c r="CL11" s="88"/>
    </row>
    <row r="12" spans="1:110" ht="309.60000000000002" customHeight="1" x14ac:dyDescent="0.3">
      <c r="B12" s="243"/>
      <c r="C12" s="89">
        <v>6</v>
      </c>
      <c r="D12" s="26"/>
      <c r="E12" s="20" t="s">
        <v>97</v>
      </c>
      <c r="F12" s="138" t="s">
        <v>98</v>
      </c>
      <c r="G12" s="93" t="s">
        <v>17</v>
      </c>
      <c r="H12" s="139">
        <v>1</v>
      </c>
      <c r="I12" s="99"/>
      <c r="J12" s="96"/>
      <c r="K12" s="97">
        <v>3</v>
      </c>
      <c r="L12" s="139">
        <v>1</v>
      </c>
      <c r="M12" s="143"/>
      <c r="N12" s="99"/>
      <c r="O12" s="96"/>
      <c r="P12" s="100"/>
      <c r="Q12" s="97">
        <v>5</v>
      </c>
      <c r="R12" s="94"/>
      <c r="S12" s="101"/>
      <c r="T12" s="95">
        <v>5</v>
      </c>
      <c r="U12" s="96"/>
      <c r="V12" s="100"/>
      <c r="W12" s="97">
        <v>5</v>
      </c>
      <c r="X12" s="94">
        <f t="shared" si="5"/>
        <v>93.5</v>
      </c>
      <c r="Y12" s="95" t="str">
        <f t="shared" si="6"/>
        <v>Média</v>
      </c>
      <c r="Z12" s="84" t="s">
        <v>96</v>
      </c>
      <c r="AA12" s="117">
        <v>30</v>
      </c>
      <c r="AB12" s="103">
        <f t="shared" si="1"/>
        <v>65.45</v>
      </c>
      <c r="AC12" s="104" t="str">
        <f t="shared" ref="AC12" si="8">IF(AB12&gt;=99.53,"Alta",(IF(AB12&gt;=66.36,"Média",(IF(AB12&gt;=33.18,"Baixa",(IF(AB12&lt;=33.17,"Nula",0)))))))</f>
        <v>Baixa</v>
      </c>
      <c r="AD12" s="4"/>
    </row>
    <row r="13" spans="1:110" ht="78" customHeight="1" x14ac:dyDescent="0.3">
      <c r="B13" s="243"/>
      <c r="C13" s="147">
        <v>7</v>
      </c>
      <c r="D13" s="26"/>
      <c r="E13" s="20" t="s">
        <v>97</v>
      </c>
      <c r="F13" s="92" t="s">
        <v>125</v>
      </c>
      <c r="G13" s="93" t="s">
        <v>17</v>
      </c>
      <c r="H13" s="139">
        <v>1</v>
      </c>
      <c r="I13" s="99"/>
      <c r="J13" s="96"/>
      <c r="K13" s="97">
        <v>3</v>
      </c>
      <c r="L13" s="139">
        <v>1</v>
      </c>
      <c r="M13" s="143"/>
      <c r="N13" s="99"/>
      <c r="O13" s="96"/>
      <c r="P13" s="100"/>
      <c r="Q13" s="97">
        <v>5</v>
      </c>
      <c r="R13" s="94"/>
      <c r="S13" s="101"/>
      <c r="T13" s="95">
        <v>5</v>
      </c>
      <c r="U13" s="96"/>
      <c r="V13" s="100"/>
      <c r="W13" s="97">
        <v>5</v>
      </c>
      <c r="X13" s="94">
        <f t="shared" si="5"/>
        <v>93.5</v>
      </c>
      <c r="Y13" s="95" t="str">
        <f t="shared" si="6"/>
        <v>Média</v>
      </c>
      <c r="Z13" s="84" t="s">
        <v>126</v>
      </c>
      <c r="AA13" s="117">
        <v>30</v>
      </c>
      <c r="AB13" s="103">
        <f t="shared" ref="AB13" si="9">X13-(X13*AA13/100)</f>
        <v>65.45</v>
      </c>
      <c r="AC13" s="104" t="str">
        <f t="shared" ref="AC13" si="10">IF(AB13&gt;=99.53,"Alta",(IF(AB13&gt;=66.36,"Média",(IF(AB13&gt;=33.18,"Baixa",(IF(AB13&lt;=33.17,"Nula",0)))))))</f>
        <v>Baixa</v>
      </c>
      <c r="AD13" s="4"/>
    </row>
    <row r="14" spans="1:110" ht="139.19999999999999" customHeight="1" x14ac:dyDescent="0.3">
      <c r="B14" s="243"/>
      <c r="C14" s="147">
        <v>8</v>
      </c>
      <c r="D14" s="26"/>
      <c r="E14" s="60" t="s">
        <v>124</v>
      </c>
      <c r="F14" s="92" t="s">
        <v>122</v>
      </c>
      <c r="G14" s="93" t="s">
        <v>17</v>
      </c>
      <c r="H14" s="139">
        <v>1</v>
      </c>
      <c r="I14" s="99"/>
      <c r="J14" s="96"/>
      <c r="K14" s="97">
        <v>3</v>
      </c>
      <c r="L14" s="139">
        <v>1</v>
      </c>
      <c r="M14" s="143"/>
      <c r="N14" s="99"/>
      <c r="O14" s="96"/>
      <c r="P14" s="100"/>
      <c r="Q14" s="97">
        <v>5</v>
      </c>
      <c r="R14" s="94"/>
      <c r="S14" s="101"/>
      <c r="T14" s="95">
        <v>5</v>
      </c>
      <c r="U14" s="96"/>
      <c r="V14" s="100"/>
      <c r="W14" s="97">
        <v>5</v>
      </c>
      <c r="X14" s="94">
        <f t="shared" ref="X14:X16" si="11">(5*H14+5*I14)+(4.9*J14+4.9*K14)+(4.8*L14+4.8*M14+4.8*N14)+(4.7*O14+4.7*P14+4.7*Q14)+(4.6*R14+4.6*S14+4.6*T14)+(4.5*U14+4.5*V14+4.5*W14)</f>
        <v>93.5</v>
      </c>
      <c r="Y14" s="95" t="str">
        <f t="shared" ref="Y14:Y16" si="12">IF(X14&gt;=99.53,"Alta",(IF(X14&gt;=66.36,"Média",(IF(X14&gt;=33.18,"Baixa",(IF(X14&lt;=33.17,"Nula",0)))))))</f>
        <v>Média</v>
      </c>
      <c r="Z14" s="84" t="s">
        <v>123</v>
      </c>
      <c r="AA14" s="117">
        <v>30</v>
      </c>
      <c r="AB14" s="103">
        <f t="shared" ref="AB14" si="13">X14-(X14*AA14/100)</f>
        <v>65.45</v>
      </c>
      <c r="AC14" s="104" t="str">
        <f t="shared" ref="AC14" si="14">IF(AB14&gt;=99.53,"Alta",(IF(AB14&gt;=66.36,"Média",(IF(AB14&gt;=33.18,"Baixa",(IF(AB14&lt;=33.17,"Nula",0)))))))</f>
        <v>Baixa</v>
      </c>
      <c r="AD14" s="4"/>
    </row>
    <row r="15" spans="1:110" ht="139.19999999999999" customHeight="1" x14ac:dyDescent="0.3">
      <c r="B15" s="243"/>
      <c r="C15" s="147">
        <v>9</v>
      </c>
      <c r="D15" s="26"/>
      <c r="E15" s="60" t="s">
        <v>130</v>
      </c>
      <c r="F15" s="92" t="s">
        <v>131</v>
      </c>
      <c r="G15" s="93" t="s">
        <v>17</v>
      </c>
      <c r="H15" s="139">
        <v>1</v>
      </c>
      <c r="I15" s="99"/>
      <c r="J15" s="96"/>
      <c r="K15" s="97">
        <v>3</v>
      </c>
      <c r="L15" s="139"/>
      <c r="M15" s="143"/>
      <c r="N15" s="99">
        <v>5</v>
      </c>
      <c r="O15" s="96">
        <v>1</v>
      </c>
      <c r="P15" s="100"/>
      <c r="Q15" s="97"/>
      <c r="R15" s="94"/>
      <c r="S15" s="101"/>
      <c r="T15" s="95">
        <v>5</v>
      </c>
      <c r="U15" s="96">
        <v>1</v>
      </c>
      <c r="V15" s="100"/>
      <c r="W15" s="97"/>
      <c r="X15" s="94">
        <f t="shared" ref="X15" si="15">(5*H15+5*I15)+(4.9*J15+4.9*K15)+(4.8*L15+4.8*M15+4.8*N15)+(4.7*O15+4.7*P15+4.7*Q15)+(4.6*R15+4.6*S15+4.6*T15)+(4.5*U15+4.5*V15+4.5*W15)</f>
        <v>75.900000000000006</v>
      </c>
      <c r="Y15" s="95" t="str">
        <f t="shared" ref="Y15" si="16">IF(X15&gt;=99.53,"Alta",(IF(X15&gt;=66.36,"Média",(IF(X15&gt;=33.18,"Baixa",(IF(X15&lt;=33.17,"Nula",0)))))))</f>
        <v>Média</v>
      </c>
      <c r="Z15" s="84" t="s">
        <v>132</v>
      </c>
      <c r="AA15" s="117">
        <v>30</v>
      </c>
      <c r="AB15" s="103">
        <f t="shared" ref="AB15" si="17">X15-(X15*AA15/100)</f>
        <v>53.13000000000001</v>
      </c>
      <c r="AC15" s="104" t="str">
        <f t="shared" ref="AC15" si="18">IF(AB15&gt;=99.53,"Alta",(IF(AB15&gt;=66.36,"Média",(IF(AB15&gt;=33.18,"Baixa",(IF(AB15&lt;=33.17,"Nula",0)))))))</f>
        <v>Baixa</v>
      </c>
      <c r="AD15" s="4"/>
    </row>
    <row r="16" spans="1:110" ht="96" customHeight="1" x14ac:dyDescent="0.3">
      <c r="B16" s="243"/>
      <c r="C16" s="62">
        <v>10</v>
      </c>
      <c r="D16" s="26"/>
      <c r="E16" s="60" t="s">
        <v>114</v>
      </c>
      <c r="F16" s="92" t="s">
        <v>113</v>
      </c>
      <c r="G16" s="93" t="s">
        <v>17</v>
      </c>
      <c r="H16" s="139">
        <v>1</v>
      </c>
      <c r="I16" s="99"/>
      <c r="J16" s="96"/>
      <c r="K16" s="97">
        <v>3</v>
      </c>
      <c r="L16" s="139"/>
      <c r="M16" s="143">
        <v>3</v>
      </c>
      <c r="N16" s="99"/>
      <c r="O16" s="96"/>
      <c r="P16" s="100">
        <v>3</v>
      </c>
      <c r="Q16" s="97"/>
      <c r="R16" s="94">
        <v>1</v>
      </c>
      <c r="S16" s="101"/>
      <c r="T16" s="95"/>
      <c r="U16" s="96">
        <v>1</v>
      </c>
      <c r="V16" s="100"/>
      <c r="W16" s="97"/>
      <c r="X16" s="94">
        <f t="shared" si="11"/>
        <v>57.300000000000004</v>
      </c>
      <c r="Y16" s="95" t="str">
        <f t="shared" si="12"/>
        <v>Baixa</v>
      </c>
      <c r="Z16" s="84" t="s">
        <v>115</v>
      </c>
      <c r="AA16" s="117">
        <v>80</v>
      </c>
      <c r="AB16" s="103">
        <f t="shared" ref="AB16" si="19">X16-(X16*AA16/100)</f>
        <v>11.46</v>
      </c>
      <c r="AC16" s="104" t="str">
        <f t="shared" ref="AC16" si="20">IF(AB16&gt;=99.53,"Alta",(IF(AB16&gt;=66.36,"Média",(IF(AB16&gt;=33.18,"Baixa",(IF(AB16&lt;=33.17,"Nula",0)))))))</f>
        <v>Nula</v>
      </c>
      <c r="AD16" s="4"/>
    </row>
    <row r="17" spans="1:90" ht="81" customHeight="1" thickBot="1" x14ac:dyDescent="0.35">
      <c r="B17" s="244"/>
      <c r="C17" s="148">
        <v>11</v>
      </c>
      <c r="D17" s="149"/>
      <c r="E17" s="150" t="s">
        <v>105</v>
      </c>
      <c r="F17" s="151" t="s">
        <v>104</v>
      </c>
      <c r="G17" s="93" t="s">
        <v>103</v>
      </c>
      <c r="H17" s="139">
        <v>1</v>
      </c>
      <c r="I17" s="99"/>
      <c r="J17" s="96"/>
      <c r="K17" s="97">
        <v>3</v>
      </c>
      <c r="L17" s="139"/>
      <c r="M17" s="143"/>
      <c r="N17" s="99">
        <v>5</v>
      </c>
      <c r="O17" s="96"/>
      <c r="P17" s="100"/>
      <c r="Q17" s="97">
        <v>5</v>
      </c>
      <c r="R17" s="94"/>
      <c r="S17" s="101"/>
      <c r="T17" s="95">
        <v>5</v>
      </c>
      <c r="U17" s="96">
        <v>1</v>
      </c>
      <c r="V17" s="100"/>
      <c r="W17" s="97"/>
      <c r="X17" s="230" t="s">
        <v>36</v>
      </c>
      <c r="Y17" s="231"/>
      <c r="Z17" s="84" t="s">
        <v>106</v>
      </c>
      <c r="AA17" s="146" t="s">
        <v>69</v>
      </c>
      <c r="AB17" s="233" t="s">
        <v>36</v>
      </c>
      <c r="AC17" s="234"/>
    </row>
    <row r="18" spans="1:90" s="106" customFormat="1" ht="64.95" customHeight="1" x14ac:dyDescent="0.3">
      <c r="A18" s="88"/>
      <c r="B18" s="235" t="s">
        <v>33</v>
      </c>
      <c r="C18" s="124">
        <v>12</v>
      </c>
      <c r="D18" s="125"/>
      <c r="E18" s="126" t="s">
        <v>70</v>
      </c>
      <c r="F18" s="127" t="s">
        <v>75</v>
      </c>
      <c r="G18" s="128" t="s">
        <v>17</v>
      </c>
      <c r="H18" s="129"/>
      <c r="I18" s="130">
        <v>5</v>
      </c>
      <c r="J18" s="131"/>
      <c r="K18" s="132">
        <v>3</v>
      </c>
      <c r="L18" s="129"/>
      <c r="M18" s="133"/>
      <c r="N18" s="130">
        <v>5</v>
      </c>
      <c r="O18" s="131"/>
      <c r="P18" s="134">
        <v>3</v>
      </c>
      <c r="Q18" s="132"/>
      <c r="R18" s="82"/>
      <c r="S18" s="135"/>
      <c r="T18" s="83">
        <v>5</v>
      </c>
      <c r="U18" s="131"/>
      <c r="V18" s="134"/>
      <c r="W18" s="132">
        <v>5</v>
      </c>
      <c r="X18" s="82">
        <f>(5*H18+5*I18)+(4.9*J18+4.9*K18)+(4.8*L18+4.8*M18+4.8*N18)+(4.7*O18+4.7*P18+4.7*Q18)+(4.6*R18+4.6*S18+4.6*T18)+(4.5*U18+4.5*V18+4.5*W18)</f>
        <v>123.30000000000001</v>
      </c>
      <c r="Y18" s="83" t="str">
        <f t="shared" si="2"/>
        <v>Alta</v>
      </c>
      <c r="Z18" s="136" t="s">
        <v>89</v>
      </c>
      <c r="AA18" s="137">
        <v>30</v>
      </c>
      <c r="AB18" s="86">
        <f t="shared" ref="AB18:AB24" si="21">X18-(X18*AA18/100)</f>
        <v>86.31</v>
      </c>
      <c r="AC18" s="87" t="str">
        <f t="shared" si="4"/>
        <v>Média</v>
      </c>
      <c r="AD18" s="105"/>
      <c r="AE18" s="88"/>
      <c r="AF18" s="88"/>
      <c r="AG18" s="88"/>
      <c r="AH18" s="88"/>
      <c r="AI18" s="88"/>
      <c r="AJ18" s="88"/>
      <c r="AK18" s="88"/>
      <c r="AL18" s="88"/>
      <c r="AM18" s="88"/>
      <c r="AN18" s="88"/>
      <c r="AO18" s="88"/>
      <c r="AP18" s="88"/>
      <c r="AQ18" s="88"/>
      <c r="AR18" s="88"/>
      <c r="AS18" s="88"/>
      <c r="AT18" s="88"/>
      <c r="AU18" s="88"/>
      <c r="AV18" s="88"/>
      <c r="AW18" s="88"/>
      <c r="AX18" s="88"/>
      <c r="AY18" s="88"/>
      <c r="AZ18" s="88"/>
      <c r="BA18" s="88"/>
      <c r="BB18" s="88"/>
      <c r="BC18" s="88"/>
      <c r="BD18" s="88"/>
      <c r="BE18" s="88"/>
      <c r="BF18" s="88"/>
      <c r="BG18" s="88"/>
      <c r="BH18" s="88"/>
      <c r="BI18" s="88"/>
      <c r="BJ18" s="88"/>
      <c r="BK18" s="88"/>
      <c r="BL18" s="88"/>
      <c r="BM18" s="88"/>
      <c r="BN18" s="88"/>
      <c r="BO18" s="88"/>
      <c r="BP18" s="88"/>
      <c r="BQ18" s="88"/>
      <c r="BR18" s="88"/>
      <c r="BS18" s="88"/>
      <c r="BT18" s="88"/>
      <c r="BU18" s="88"/>
      <c r="BV18" s="88"/>
      <c r="BW18" s="88"/>
      <c r="BX18" s="88"/>
      <c r="BY18" s="88"/>
      <c r="BZ18" s="88"/>
      <c r="CA18" s="88"/>
      <c r="CB18" s="88"/>
      <c r="CC18" s="88"/>
      <c r="CD18" s="88"/>
      <c r="CE18" s="88"/>
      <c r="CF18" s="88"/>
      <c r="CG18" s="88"/>
      <c r="CH18" s="88"/>
      <c r="CI18" s="88"/>
      <c r="CJ18" s="88"/>
      <c r="CK18" s="88"/>
      <c r="CL18" s="88"/>
    </row>
    <row r="19" spans="1:90" s="88" customFormat="1" ht="64.95" customHeight="1" x14ac:dyDescent="0.3">
      <c r="B19" s="236"/>
      <c r="C19" s="21">
        <v>13</v>
      </c>
      <c r="D19" s="90"/>
      <c r="E19" s="91" t="s">
        <v>81</v>
      </c>
      <c r="F19" s="138" t="s">
        <v>76</v>
      </c>
      <c r="G19" s="93" t="s">
        <v>17</v>
      </c>
      <c r="H19" s="139"/>
      <c r="I19" s="99">
        <v>5</v>
      </c>
      <c r="J19" s="96"/>
      <c r="K19" s="97">
        <v>3</v>
      </c>
      <c r="L19" s="139"/>
      <c r="M19" s="140">
        <v>3</v>
      </c>
      <c r="N19" s="99"/>
      <c r="O19" s="96"/>
      <c r="P19" s="100">
        <v>3</v>
      </c>
      <c r="Q19" s="97"/>
      <c r="R19" s="94"/>
      <c r="S19" s="101"/>
      <c r="T19" s="95">
        <v>5</v>
      </c>
      <c r="U19" s="96"/>
      <c r="V19" s="100"/>
      <c r="W19" s="97">
        <v>5</v>
      </c>
      <c r="X19" s="94">
        <f>(5*H19+5*I19)+(4.9*J19+4.9*K19)+(4.8*L19+4.8*M19+4.8*N19)+(4.7*O19+4.7*P19+4.7*Q19)+(4.6*R19+4.6*S19+4.6*T19)+(4.5*U19+4.5*V19+4.5*W19)</f>
        <v>113.7</v>
      </c>
      <c r="Y19" s="95" t="str">
        <f t="shared" si="2"/>
        <v>Alta</v>
      </c>
      <c r="Z19" s="84" t="s">
        <v>90</v>
      </c>
      <c r="AA19" s="102">
        <v>50</v>
      </c>
      <c r="AB19" s="103">
        <f t="shared" si="21"/>
        <v>56.85</v>
      </c>
      <c r="AC19" s="104" t="str">
        <f t="shared" si="4"/>
        <v>Baixa</v>
      </c>
      <c r="AD19" s="105"/>
    </row>
    <row r="20" spans="1:90" s="88" customFormat="1" ht="64.95" customHeight="1" x14ac:dyDescent="0.3">
      <c r="B20" s="236"/>
      <c r="C20" s="89">
        <v>14</v>
      </c>
      <c r="D20" s="141"/>
      <c r="E20" s="120" t="s">
        <v>87</v>
      </c>
      <c r="F20" s="108" t="s">
        <v>88</v>
      </c>
      <c r="G20" s="93" t="s">
        <v>17</v>
      </c>
      <c r="H20" s="139"/>
      <c r="I20" s="99">
        <v>5</v>
      </c>
      <c r="J20" s="96"/>
      <c r="K20" s="97">
        <v>3</v>
      </c>
      <c r="L20" s="139"/>
      <c r="M20" s="140">
        <v>3</v>
      </c>
      <c r="N20" s="99"/>
      <c r="O20" s="96"/>
      <c r="P20" s="100">
        <v>3</v>
      </c>
      <c r="Q20" s="97"/>
      <c r="R20" s="94"/>
      <c r="S20" s="101"/>
      <c r="T20" s="95">
        <v>5</v>
      </c>
      <c r="U20" s="96"/>
      <c r="V20" s="100"/>
      <c r="W20" s="97">
        <v>5</v>
      </c>
      <c r="X20" s="94">
        <f>(5*H20+5*I20)+(4.9*J20+4.9*K20)+(4.8*L20+4.8*M20+4.8*N20)+(4.7*O20+4.7*P20+4.7*Q20)+(4.6*R20+4.6*S20+4.6*T20)+(4.5*U20+4.5*V20+4.5*W20)</f>
        <v>113.7</v>
      </c>
      <c r="Y20" s="95" t="str">
        <f t="shared" si="2"/>
        <v>Alta</v>
      </c>
      <c r="Z20" s="142" t="s">
        <v>95</v>
      </c>
      <c r="AA20" s="102">
        <v>50</v>
      </c>
      <c r="AB20" s="103">
        <f t="shared" si="21"/>
        <v>56.85</v>
      </c>
      <c r="AC20" s="104" t="str">
        <f t="shared" si="4"/>
        <v>Baixa</v>
      </c>
      <c r="AD20" s="105"/>
    </row>
    <row r="21" spans="1:90" s="88" customFormat="1" ht="75" x14ac:dyDescent="0.3">
      <c r="B21" s="236"/>
      <c r="C21" s="89">
        <v>15</v>
      </c>
      <c r="D21" s="141"/>
      <c r="E21" s="138" t="s">
        <v>91</v>
      </c>
      <c r="F21" s="138" t="s">
        <v>80</v>
      </c>
      <c r="G21" s="93" t="s">
        <v>17</v>
      </c>
      <c r="H21" s="139"/>
      <c r="I21" s="99">
        <v>5</v>
      </c>
      <c r="J21" s="96"/>
      <c r="K21" s="97">
        <v>3</v>
      </c>
      <c r="L21" s="139"/>
      <c r="M21" s="140">
        <v>3</v>
      </c>
      <c r="N21" s="99"/>
      <c r="O21" s="96">
        <v>1</v>
      </c>
      <c r="P21" s="100"/>
      <c r="Q21" s="97"/>
      <c r="R21" s="94"/>
      <c r="S21" s="101"/>
      <c r="T21" s="95">
        <v>5</v>
      </c>
      <c r="U21" s="96"/>
      <c r="V21" s="100"/>
      <c r="W21" s="97">
        <v>5</v>
      </c>
      <c r="X21" s="94">
        <f t="shared" ref="X21" si="22">(5*H21+5*I21)+(4.9*J21+4.9*K21)+(4.8*L21+4.8*M21+4.8*N21)+(4.7*O21+4.7*P21+4.7*Q21)+(4.6*R21+4.6*S21+4.6*T21)+(4.5*U21+4.5*V21+4.5*W21)</f>
        <v>104.30000000000001</v>
      </c>
      <c r="Y21" s="95" t="str">
        <f t="shared" ref="Y21:Y23" si="23">IF(X21&gt;=99.53,"Alta",(IF(X21&gt;=66.36,"Média",(IF(X21&gt;=33.18,"Baixa",(IF(X21&lt;=33.17,"Nula",0)))))))</f>
        <v>Alta</v>
      </c>
      <c r="Z21" s="84" t="s">
        <v>92</v>
      </c>
      <c r="AA21" s="102">
        <v>30</v>
      </c>
      <c r="AB21" s="118">
        <f t="shared" si="21"/>
        <v>73.010000000000005</v>
      </c>
      <c r="AC21" s="119" t="str">
        <f t="shared" ref="AC21" si="24">IF(AB21&gt;=99.53,"Alta",(IF(AB21&gt;=66.36,"Média",(IF(AB21&gt;=33.18,"Baixa",(IF(AB21&lt;=33.17,"Nula",0)))))))</f>
        <v>Média</v>
      </c>
    </row>
    <row r="22" spans="1:90" ht="159.6" customHeight="1" x14ac:dyDescent="0.3">
      <c r="B22" s="236"/>
      <c r="C22" s="21">
        <v>16</v>
      </c>
      <c r="D22" s="13"/>
      <c r="E22" s="20" t="s">
        <v>97</v>
      </c>
      <c r="F22" s="20" t="s">
        <v>99</v>
      </c>
      <c r="G22" s="93" t="s">
        <v>17</v>
      </c>
      <c r="H22" s="139"/>
      <c r="I22" s="99">
        <v>5</v>
      </c>
      <c r="J22" s="96">
        <v>1</v>
      </c>
      <c r="K22" s="97"/>
      <c r="L22" s="139"/>
      <c r="M22" s="143">
        <v>3</v>
      </c>
      <c r="N22" s="99"/>
      <c r="O22" s="96"/>
      <c r="P22" s="100">
        <v>3</v>
      </c>
      <c r="Q22" s="97"/>
      <c r="R22" s="94"/>
      <c r="S22" s="101">
        <v>3</v>
      </c>
      <c r="T22" s="95"/>
      <c r="U22" s="96"/>
      <c r="V22" s="100"/>
      <c r="W22" s="97">
        <v>5</v>
      </c>
      <c r="X22" s="109">
        <f>(5*H22+5*I22)+(4.9*J22+4.9*K22)+(4.8*L22+4.8*M22+4.8*N22)+(4.7*O22+4.7*P22+4.7*Q22)+(4.6*R22+4.6*S22+4.6*T22)+(4.5*U22+4.5*V22+4.5*W22)</f>
        <v>94.7</v>
      </c>
      <c r="Y22" s="110" t="str">
        <f t="shared" si="23"/>
        <v>Média</v>
      </c>
      <c r="Z22" s="84" t="s">
        <v>100</v>
      </c>
      <c r="AA22" s="102">
        <v>50</v>
      </c>
      <c r="AB22" s="103">
        <f t="shared" si="21"/>
        <v>47.35</v>
      </c>
      <c r="AC22" s="104" t="str">
        <f t="shared" ref="AC22:AC24" si="25">IF(AB22&gt;=99.53,"Alta",(IF(AB22&gt;=66.36,"Média",(IF(AB22&gt;=33.18,"Baixa",(IF(AB22&lt;=33.17,"Nula",0)))))))</f>
        <v>Baixa</v>
      </c>
    </row>
    <row r="23" spans="1:90" ht="94.2" customHeight="1" x14ac:dyDescent="0.3">
      <c r="B23" s="236"/>
      <c r="C23" s="89">
        <v>17</v>
      </c>
      <c r="D23" s="13"/>
      <c r="E23" s="60" t="s">
        <v>114</v>
      </c>
      <c r="F23" s="92" t="s">
        <v>113</v>
      </c>
      <c r="G23" s="93" t="s">
        <v>17</v>
      </c>
      <c r="H23" s="139"/>
      <c r="I23" s="99">
        <v>5</v>
      </c>
      <c r="J23" s="96"/>
      <c r="K23" s="97">
        <v>3</v>
      </c>
      <c r="L23" s="139"/>
      <c r="M23" s="143">
        <v>3</v>
      </c>
      <c r="N23" s="99"/>
      <c r="O23" s="96"/>
      <c r="P23" s="100">
        <v>3</v>
      </c>
      <c r="Q23" s="97"/>
      <c r="R23" s="94">
        <v>1</v>
      </c>
      <c r="S23" s="101"/>
      <c r="T23" s="95"/>
      <c r="U23" s="96"/>
      <c r="V23" s="100"/>
      <c r="W23" s="97">
        <v>5</v>
      </c>
      <c r="X23" s="94">
        <f t="shared" ref="X23:X24" si="26">(5*H23+5*I23)+(4.9*J23+4.9*K23)+(4.8*L23+4.8*M23+4.8*N23)+(4.7*O23+4.7*P23+4.7*Q23)+(4.6*R23+4.6*S23+4.6*T23)+(4.5*U23+4.5*V23+4.5*W23)</f>
        <v>95.3</v>
      </c>
      <c r="Y23" s="95" t="str">
        <f t="shared" si="23"/>
        <v>Média</v>
      </c>
      <c r="Z23" s="84" t="s">
        <v>116</v>
      </c>
      <c r="AA23" s="102">
        <v>80</v>
      </c>
      <c r="AB23" s="103">
        <f t="shared" si="21"/>
        <v>19.060000000000002</v>
      </c>
      <c r="AC23" s="104" t="str">
        <f t="shared" si="25"/>
        <v>Nula</v>
      </c>
    </row>
    <row r="24" spans="1:90" ht="88.2" customHeight="1" x14ac:dyDescent="0.3">
      <c r="B24" s="236"/>
      <c r="C24" s="89">
        <v>18</v>
      </c>
      <c r="D24" s="13"/>
      <c r="E24" s="60" t="s">
        <v>117</v>
      </c>
      <c r="F24" s="92" t="s">
        <v>118</v>
      </c>
      <c r="G24" s="93" t="s">
        <v>17</v>
      </c>
      <c r="H24" s="139"/>
      <c r="I24" s="99">
        <v>5</v>
      </c>
      <c r="J24" s="96">
        <v>1</v>
      </c>
      <c r="K24" s="97"/>
      <c r="L24" s="139"/>
      <c r="M24" s="143"/>
      <c r="N24" s="99">
        <v>5</v>
      </c>
      <c r="O24" s="96"/>
      <c r="P24" s="100"/>
      <c r="Q24" s="97">
        <v>5</v>
      </c>
      <c r="R24" s="94"/>
      <c r="S24" s="101">
        <v>3</v>
      </c>
      <c r="T24" s="95"/>
      <c r="U24" s="96"/>
      <c r="V24" s="100">
        <v>3</v>
      </c>
      <c r="W24" s="97"/>
      <c r="X24" s="94">
        <f t="shared" si="26"/>
        <v>104.7</v>
      </c>
      <c r="Y24" s="95" t="str">
        <f t="shared" ref="Y24:Y25" si="27">IF(X24&gt;=99.53,"Alta",(IF(X24&gt;=66.36,"Média",(IF(X24&gt;=33.18,"Baixa",(IF(X24&lt;=33.17,"Nula",0)))))))</f>
        <v>Alta</v>
      </c>
      <c r="Z24" s="84" t="s">
        <v>128</v>
      </c>
      <c r="AA24" s="102">
        <v>30</v>
      </c>
      <c r="AB24" s="103">
        <f t="shared" si="21"/>
        <v>73.290000000000006</v>
      </c>
      <c r="AC24" s="104" t="str">
        <f t="shared" si="25"/>
        <v>Média</v>
      </c>
    </row>
    <row r="25" spans="1:90" ht="77.400000000000006" customHeight="1" x14ac:dyDescent="0.3">
      <c r="B25" s="236"/>
      <c r="C25" s="21">
        <v>19</v>
      </c>
      <c r="D25" s="13"/>
      <c r="E25" s="60" t="s">
        <v>121</v>
      </c>
      <c r="F25" s="92" t="s">
        <v>119</v>
      </c>
      <c r="G25" s="93" t="s">
        <v>17</v>
      </c>
      <c r="H25" s="139"/>
      <c r="I25" s="99">
        <v>5</v>
      </c>
      <c r="J25" s="96">
        <v>1</v>
      </c>
      <c r="K25" s="97"/>
      <c r="L25" s="139"/>
      <c r="M25" s="143">
        <v>3</v>
      </c>
      <c r="N25" s="99"/>
      <c r="O25" s="96"/>
      <c r="P25" s="100">
        <v>3</v>
      </c>
      <c r="Q25" s="97"/>
      <c r="R25" s="94"/>
      <c r="S25" s="101">
        <v>3</v>
      </c>
      <c r="T25" s="95"/>
      <c r="U25" s="96"/>
      <c r="V25" s="100"/>
      <c r="W25" s="97">
        <v>5</v>
      </c>
      <c r="X25" s="109">
        <f>(5*H25+5*I25)+(4.9*J25+4.9*K25)+(4.8*L25+4.8*M25+4.8*N25)+(4.7*O25+4.7*P25+4.7*Q25)+(4.6*R25+4.6*S25+4.6*T25)+(4.5*U25+4.5*V25+4.5*W25)</f>
        <v>94.7</v>
      </c>
      <c r="Y25" s="110" t="str">
        <f t="shared" si="27"/>
        <v>Média</v>
      </c>
      <c r="Z25" s="84" t="s">
        <v>120</v>
      </c>
      <c r="AA25" s="102">
        <v>30</v>
      </c>
      <c r="AB25" s="103">
        <f t="shared" ref="AB25" si="28">X25-(X25*AA25/100)</f>
        <v>66.290000000000006</v>
      </c>
      <c r="AC25" s="104" t="str">
        <f t="shared" ref="AC25" si="29">IF(AB25&gt;=99.53,"Alta",(IF(AB25&gt;=66.36,"Média",(IF(AB25&gt;=33.18,"Baixa",(IF(AB25&lt;=33.17,"Nula",0)))))))</f>
        <v>Baixa</v>
      </c>
    </row>
    <row r="26" spans="1:90" ht="113.4" customHeight="1" x14ac:dyDescent="0.3">
      <c r="B26" s="236"/>
      <c r="C26" s="89">
        <v>20</v>
      </c>
      <c r="D26" s="13"/>
      <c r="E26" s="20" t="s">
        <v>101</v>
      </c>
      <c r="F26" s="20" t="s">
        <v>102</v>
      </c>
      <c r="G26" s="93" t="s">
        <v>103</v>
      </c>
      <c r="H26" s="139"/>
      <c r="I26" s="99">
        <v>5</v>
      </c>
      <c r="J26" s="96"/>
      <c r="K26" s="97">
        <v>3</v>
      </c>
      <c r="L26" s="139"/>
      <c r="M26" s="143"/>
      <c r="N26" s="99">
        <v>5</v>
      </c>
      <c r="O26" s="96"/>
      <c r="P26" s="100"/>
      <c r="Q26" s="97">
        <v>5</v>
      </c>
      <c r="R26" s="94"/>
      <c r="S26" s="101"/>
      <c r="T26" s="95">
        <v>5</v>
      </c>
      <c r="U26" s="96"/>
      <c r="V26" s="100"/>
      <c r="W26" s="97">
        <v>5</v>
      </c>
      <c r="X26" s="230" t="s">
        <v>36</v>
      </c>
      <c r="Y26" s="231"/>
      <c r="Z26" s="144" t="s">
        <v>108</v>
      </c>
      <c r="AA26" s="146" t="s">
        <v>69</v>
      </c>
      <c r="AB26" s="233" t="s">
        <v>36</v>
      </c>
      <c r="AC26" s="234"/>
    </row>
    <row r="27" spans="1:90" ht="102.6" customHeight="1" x14ac:dyDescent="0.3">
      <c r="B27" s="236"/>
      <c r="C27" s="21">
        <v>21</v>
      </c>
      <c r="D27" s="13"/>
      <c r="E27" s="145" t="s">
        <v>107</v>
      </c>
      <c r="F27" s="92" t="s">
        <v>104</v>
      </c>
      <c r="G27" s="93" t="s">
        <v>103</v>
      </c>
      <c r="H27" s="139"/>
      <c r="I27" s="99">
        <v>5</v>
      </c>
      <c r="J27" s="96"/>
      <c r="K27" s="97">
        <v>3</v>
      </c>
      <c r="L27" s="139"/>
      <c r="M27" s="143"/>
      <c r="N27" s="99">
        <v>5</v>
      </c>
      <c r="O27" s="96"/>
      <c r="P27" s="100"/>
      <c r="Q27" s="97">
        <v>5</v>
      </c>
      <c r="R27" s="94"/>
      <c r="S27" s="101"/>
      <c r="T27" s="95">
        <v>5</v>
      </c>
      <c r="U27" s="96"/>
      <c r="V27" s="100"/>
      <c r="W27" s="97">
        <v>5</v>
      </c>
      <c r="X27" s="230" t="s">
        <v>36</v>
      </c>
      <c r="Y27" s="231"/>
      <c r="Z27" s="144" t="s">
        <v>109</v>
      </c>
      <c r="AA27" s="146" t="s">
        <v>69</v>
      </c>
      <c r="AB27" s="233" t="s">
        <v>36</v>
      </c>
      <c r="AC27" s="234"/>
    </row>
    <row r="28" spans="1:90" ht="95.4" customHeight="1" thickBot="1" x14ac:dyDescent="0.35">
      <c r="B28" s="237"/>
      <c r="C28" s="148">
        <v>22</v>
      </c>
      <c r="D28" s="149"/>
      <c r="E28" s="152" t="s">
        <v>111</v>
      </c>
      <c r="F28" s="152" t="s">
        <v>110</v>
      </c>
      <c r="G28" s="153" t="s">
        <v>103</v>
      </c>
      <c r="H28" s="154"/>
      <c r="I28" s="155">
        <v>5</v>
      </c>
      <c r="J28" s="156"/>
      <c r="K28" s="157">
        <v>3</v>
      </c>
      <c r="L28" s="154"/>
      <c r="M28" s="158"/>
      <c r="N28" s="155">
        <v>5</v>
      </c>
      <c r="O28" s="156"/>
      <c r="P28" s="159"/>
      <c r="Q28" s="157">
        <v>5</v>
      </c>
      <c r="R28" s="160"/>
      <c r="S28" s="161"/>
      <c r="T28" s="162">
        <v>5</v>
      </c>
      <c r="U28" s="156"/>
      <c r="V28" s="159"/>
      <c r="W28" s="157">
        <v>5</v>
      </c>
      <c r="X28" s="238" t="s">
        <v>36</v>
      </c>
      <c r="Y28" s="239"/>
      <c r="Z28" s="163" t="s">
        <v>112</v>
      </c>
      <c r="AA28" s="164" t="s">
        <v>69</v>
      </c>
      <c r="AB28" s="240" t="s">
        <v>36</v>
      </c>
      <c r="AC28" s="241"/>
    </row>
    <row r="29" spans="1:90" s="1" customFormat="1" ht="29.4" thickBot="1" x14ac:dyDescent="0.35">
      <c r="B29" s="4"/>
      <c r="C29" s="6"/>
      <c r="E29" s="172" t="s">
        <v>43</v>
      </c>
      <c r="F29" s="173"/>
      <c r="G29" s="173"/>
      <c r="H29" s="173"/>
      <c r="I29" s="173"/>
      <c r="J29" s="173"/>
      <c r="K29" s="173"/>
      <c r="L29" s="173"/>
      <c r="M29" s="173"/>
      <c r="N29" s="173"/>
      <c r="O29" s="173"/>
      <c r="P29" s="173"/>
      <c r="Q29" s="173"/>
      <c r="R29" s="173"/>
      <c r="S29" s="173"/>
      <c r="T29" s="173"/>
      <c r="U29" s="173"/>
      <c r="V29" s="173"/>
      <c r="W29" s="174"/>
      <c r="X29" s="166">
        <f>SUM(X7:X28)</f>
        <v>1609.2</v>
      </c>
      <c r="Y29" s="167"/>
      <c r="Z29" s="70"/>
      <c r="AA29" s="165" t="s">
        <v>34</v>
      </c>
      <c r="AB29" s="168">
        <f>SUM(AB7:AB28)</f>
        <v>985.72</v>
      </c>
      <c r="AC29" s="169"/>
    </row>
    <row r="30" spans="1:90" s="1" customFormat="1" ht="14.4" x14ac:dyDescent="0.3">
      <c r="B30" s="4"/>
      <c r="C30" s="6"/>
    </row>
    <row r="31" spans="1:90" s="1" customFormat="1" ht="14.4" x14ac:dyDescent="0.3">
      <c r="B31" s="4"/>
      <c r="C31" s="6"/>
    </row>
    <row r="32" spans="1:90" s="1" customFormat="1" ht="20.399999999999999" x14ac:dyDescent="0.35">
      <c r="B32" s="4"/>
      <c r="C32" s="6"/>
      <c r="E32" s="175" t="s">
        <v>40</v>
      </c>
      <c r="F32" s="175"/>
      <c r="G32" s="175" t="s">
        <v>37</v>
      </c>
      <c r="H32" s="175"/>
      <c r="I32" s="177">
        <f>AB29</f>
        <v>985.72</v>
      </c>
      <c r="J32" s="177"/>
      <c r="K32" s="23"/>
      <c r="L32" s="23"/>
    </row>
    <row r="33" spans="2:12" s="1" customFormat="1" ht="21" thickBot="1" x14ac:dyDescent="0.4">
      <c r="B33" s="4"/>
      <c r="C33" s="6"/>
      <c r="E33" s="176" t="s">
        <v>42</v>
      </c>
      <c r="F33" s="176"/>
      <c r="G33" s="176" t="s">
        <v>38</v>
      </c>
      <c r="H33" s="176"/>
      <c r="I33" s="176">
        <f>C28-4</f>
        <v>18</v>
      </c>
      <c r="J33" s="176"/>
      <c r="K33" s="23"/>
      <c r="L33" s="23"/>
    </row>
    <row r="34" spans="2:12" s="1" customFormat="1" ht="21" thickBot="1" x14ac:dyDescent="0.4">
      <c r="B34" s="4"/>
      <c r="C34" s="6"/>
      <c r="E34" s="180" t="s">
        <v>41</v>
      </c>
      <c r="F34" s="181"/>
      <c r="G34" s="178" t="s">
        <v>39</v>
      </c>
      <c r="H34" s="179"/>
      <c r="I34" s="178">
        <f>I32/I33</f>
        <v>54.762222222222221</v>
      </c>
      <c r="J34" s="179"/>
      <c r="K34" s="170" t="str">
        <f>IF(I34&gt;=99.53,"Alta",(IF(I34&gt;=66.36,"Média",(IF(I34&gt;=33.18,"Baixa",(IF(I34&lt;=33.17,"Nula",0)))))))</f>
        <v>Baixa</v>
      </c>
      <c r="L34" s="171"/>
    </row>
    <row r="35" spans="2:12" s="1" customFormat="1" ht="14.4" x14ac:dyDescent="0.3">
      <c r="B35" s="4"/>
      <c r="C35" s="6"/>
    </row>
    <row r="36" spans="2:12" s="1" customFormat="1" ht="14.4" x14ac:dyDescent="0.3">
      <c r="B36" s="4"/>
      <c r="C36" s="6"/>
    </row>
    <row r="37" spans="2:12" s="1" customFormat="1" ht="14.4" x14ac:dyDescent="0.3">
      <c r="B37" s="4"/>
      <c r="C37" s="6"/>
    </row>
    <row r="38" spans="2:12" s="1" customFormat="1" ht="14.4" x14ac:dyDescent="0.3">
      <c r="B38" s="4"/>
      <c r="C38" s="6"/>
    </row>
    <row r="39" spans="2:12" s="1" customFormat="1" ht="14.4" x14ac:dyDescent="0.3">
      <c r="B39" s="4"/>
      <c r="C39" s="6"/>
    </row>
    <row r="40" spans="2:12" s="1" customFormat="1" ht="14.4" x14ac:dyDescent="0.3">
      <c r="B40" s="4"/>
      <c r="C40" s="6"/>
    </row>
    <row r="41" spans="2:12" s="1" customFormat="1" ht="14.4" x14ac:dyDescent="0.3">
      <c r="B41" s="4"/>
      <c r="C41" s="6"/>
    </row>
    <row r="42" spans="2:12" s="1" customFormat="1" ht="14.4" x14ac:dyDescent="0.3">
      <c r="B42" s="4"/>
      <c r="C42" s="6"/>
    </row>
    <row r="43" spans="2:12" s="1" customFormat="1" ht="14.4" x14ac:dyDescent="0.3">
      <c r="B43" s="4"/>
      <c r="C43" s="6"/>
    </row>
    <row r="44" spans="2:12" s="1" customFormat="1" ht="14.4" x14ac:dyDescent="0.3">
      <c r="B44" s="4"/>
      <c r="C44" s="6"/>
    </row>
    <row r="45" spans="2:12" s="1" customFormat="1" ht="14.4" x14ac:dyDescent="0.3">
      <c r="B45" s="4"/>
      <c r="C45" s="6"/>
    </row>
    <row r="46" spans="2:12" s="1" customFormat="1" ht="14.4" x14ac:dyDescent="0.3">
      <c r="B46" s="4"/>
      <c r="C46" s="6"/>
    </row>
    <row r="47" spans="2:12" s="1" customFormat="1" ht="14.4" x14ac:dyDescent="0.3">
      <c r="B47" s="4"/>
      <c r="C47" s="6"/>
    </row>
    <row r="48" spans="2:12" s="1" customFormat="1" ht="14.4" x14ac:dyDescent="0.3">
      <c r="B48" s="4"/>
      <c r="C48" s="6"/>
    </row>
    <row r="49" spans="2:3" s="1" customFormat="1" ht="14.4" x14ac:dyDescent="0.3">
      <c r="B49" s="4"/>
      <c r="C49" s="6"/>
    </row>
    <row r="50" spans="2:3" s="1" customFormat="1" ht="14.4" x14ac:dyDescent="0.3">
      <c r="B50" s="4"/>
      <c r="C50" s="6"/>
    </row>
    <row r="51" spans="2:3" s="1" customFormat="1" ht="14.4" x14ac:dyDescent="0.3">
      <c r="B51" s="4"/>
      <c r="C51" s="6"/>
    </row>
    <row r="52" spans="2:3" s="1" customFormat="1" ht="14.4" x14ac:dyDescent="0.3">
      <c r="B52" s="4"/>
      <c r="C52" s="6"/>
    </row>
    <row r="53" spans="2:3" s="1" customFormat="1" ht="14.4" x14ac:dyDescent="0.3">
      <c r="B53" s="4"/>
      <c r="C53" s="6"/>
    </row>
    <row r="54" spans="2:3" s="1" customFormat="1" ht="14.4" x14ac:dyDescent="0.3">
      <c r="B54" s="4"/>
      <c r="C54" s="6"/>
    </row>
    <row r="55" spans="2:3" s="1" customFormat="1" ht="14.4" x14ac:dyDescent="0.3">
      <c r="B55" s="4"/>
      <c r="C55" s="6"/>
    </row>
    <row r="56" spans="2:3" s="1" customFormat="1" ht="14.4" x14ac:dyDescent="0.3">
      <c r="B56" s="4"/>
      <c r="C56" s="6"/>
    </row>
    <row r="57" spans="2:3" s="1" customFormat="1" ht="14.4" x14ac:dyDescent="0.3">
      <c r="B57" s="4"/>
      <c r="C57" s="6"/>
    </row>
    <row r="58" spans="2:3" s="1" customFormat="1" ht="14.4" x14ac:dyDescent="0.3">
      <c r="B58" s="4"/>
      <c r="C58" s="6"/>
    </row>
    <row r="59" spans="2:3" s="1" customFormat="1" ht="14.4" x14ac:dyDescent="0.3">
      <c r="B59" s="4"/>
      <c r="C59" s="6"/>
    </row>
    <row r="60" spans="2:3" s="1" customFormat="1" ht="14.4" x14ac:dyDescent="0.3">
      <c r="B60" s="4"/>
      <c r="C60" s="6"/>
    </row>
    <row r="61" spans="2:3" s="1" customFormat="1" ht="14.4" x14ac:dyDescent="0.3">
      <c r="B61" s="4"/>
      <c r="C61" s="6"/>
    </row>
    <row r="62" spans="2:3" s="1" customFormat="1" ht="14.4" x14ac:dyDescent="0.3">
      <c r="B62" s="4"/>
      <c r="C62" s="6"/>
    </row>
    <row r="63" spans="2:3" s="1" customFormat="1" ht="14.4" x14ac:dyDescent="0.3">
      <c r="B63" s="4"/>
      <c r="C63" s="6"/>
    </row>
    <row r="64" spans="2:3" s="1" customFormat="1" ht="14.4" x14ac:dyDescent="0.3">
      <c r="B64" s="4"/>
      <c r="C64" s="6"/>
    </row>
    <row r="65" spans="2:3" s="1" customFormat="1" ht="14.4" x14ac:dyDescent="0.3">
      <c r="B65" s="4"/>
      <c r="C65" s="6"/>
    </row>
    <row r="66" spans="2:3" s="1" customFormat="1" ht="14.4" x14ac:dyDescent="0.3">
      <c r="B66" s="4"/>
      <c r="C66" s="6"/>
    </row>
    <row r="67" spans="2:3" s="1" customFormat="1" ht="14.4" x14ac:dyDescent="0.3">
      <c r="B67" s="4"/>
      <c r="C67" s="6"/>
    </row>
    <row r="68" spans="2:3" s="1" customFormat="1" ht="14.4" x14ac:dyDescent="0.3">
      <c r="B68" s="4"/>
      <c r="C68" s="6"/>
    </row>
    <row r="69" spans="2:3" s="1" customFormat="1" ht="14.4" x14ac:dyDescent="0.3">
      <c r="B69" s="4"/>
      <c r="C69" s="6"/>
    </row>
    <row r="70" spans="2:3" s="1" customFormat="1" ht="14.4" x14ac:dyDescent="0.3">
      <c r="B70" s="4"/>
      <c r="C70" s="6"/>
    </row>
    <row r="71" spans="2:3" s="1" customFormat="1" ht="14.4" x14ac:dyDescent="0.3">
      <c r="B71" s="4"/>
      <c r="C71" s="6"/>
    </row>
    <row r="72" spans="2:3" s="1" customFormat="1" ht="14.4" x14ac:dyDescent="0.3">
      <c r="B72" s="4"/>
      <c r="C72" s="6"/>
    </row>
    <row r="73" spans="2:3" s="1" customFormat="1" ht="14.4" x14ac:dyDescent="0.3">
      <c r="B73" s="4"/>
      <c r="C73" s="6"/>
    </row>
    <row r="74" spans="2:3" s="1" customFormat="1" ht="14.4" x14ac:dyDescent="0.3">
      <c r="B74" s="4"/>
      <c r="C74" s="6"/>
    </row>
    <row r="75" spans="2:3" s="1" customFormat="1" ht="14.4" x14ac:dyDescent="0.3">
      <c r="B75" s="4"/>
      <c r="C75" s="6"/>
    </row>
    <row r="76" spans="2:3" s="1" customFormat="1" ht="14.4" x14ac:dyDescent="0.3">
      <c r="B76" s="4"/>
      <c r="C76" s="6"/>
    </row>
    <row r="77" spans="2:3" s="1" customFormat="1" ht="14.4" x14ac:dyDescent="0.3">
      <c r="B77" s="4"/>
      <c r="C77" s="6"/>
    </row>
    <row r="78" spans="2:3" s="1" customFormat="1" ht="14.4" x14ac:dyDescent="0.3">
      <c r="B78" s="4"/>
      <c r="C78" s="6"/>
    </row>
    <row r="79" spans="2:3" s="1" customFormat="1" ht="14.4" x14ac:dyDescent="0.3">
      <c r="B79" s="4"/>
      <c r="C79" s="6"/>
    </row>
    <row r="80" spans="2:3" s="1" customFormat="1" ht="14.4" x14ac:dyDescent="0.3">
      <c r="B80" s="4"/>
      <c r="C80" s="6"/>
    </row>
    <row r="81" spans="2:3" s="1" customFormat="1" ht="14.4" x14ac:dyDescent="0.3">
      <c r="B81" s="4"/>
      <c r="C81" s="6"/>
    </row>
    <row r="82" spans="2:3" s="1" customFormat="1" ht="14.4" x14ac:dyDescent="0.3">
      <c r="B82" s="4"/>
      <c r="C82" s="6"/>
    </row>
    <row r="83" spans="2:3" s="1" customFormat="1" ht="14.4" x14ac:dyDescent="0.3">
      <c r="B83" s="4"/>
      <c r="C83" s="6"/>
    </row>
    <row r="84" spans="2:3" s="1" customFormat="1" ht="14.4" x14ac:dyDescent="0.3">
      <c r="B84" s="4"/>
      <c r="C84" s="6"/>
    </row>
    <row r="85" spans="2:3" s="1" customFormat="1" ht="14.4" x14ac:dyDescent="0.3">
      <c r="B85" s="4"/>
      <c r="C85" s="6"/>
    </row>
    <row r="86" spans="2:3" s="1" customFormat="1" ht="14.4" x14ac:dyDescent="0.3">
      <c r="B86" s="4"/>
      <c r="C86" s="6"/>
    </row>
    <row r="87" spans="2:3" s="1" customFormat="1" ht="14.4" x14ac:dyDescent="0.3">
      <c r="B87" s="4"/>
      <c r="C87" s="6"/>
    </row>
    <row r="88" spans="2:3" s="1" customFormat="1" ht="14.4" x14ac:dyDescent="0.3">
      <c r="B88" s="4"/>
      <c r="C88" s="6"/>
    </row>
    <row r="89" spans="2:3" s="1" customFormat="1" ht="14.4" x14ac:dyDescent="0.3">
      <c r="B89" s="4"/>
      <c r="C89" s="6"/>
    </row>
    <row r="90" spans="2:3" s="1" customFormat="1" ht="14.4" x14ac:dyDescent="0.3">
      <c r="B90" s="4"/>
      <c r="C90" s="6"/>
    </row>
    <row r="91" spans="2:3" s="1" customFormat="1" ht="14.4" x14ac:dyDescent="0.3">
      <c r="B91" s="4"/>
      <c r="C91" s="6"/>
    </row>
    <row r="92" spans="2:3" s="1" customFormat="1" ht="14.4" x14ac:dyDescent="0.3">
      <c r="B92" s="4"/>
      <c r="C92" s="6"/>
    </row>
    <row r="93" spans="2:3" s="1" customFormat="1" ht="14.4" x14ac:dyDescent="0.3">
      <c r="B93" s="4"/>
      <c r="C93" s="6"/>
    </row>
    <row r="94" spans="2:3" s="1" customFormat="1" ht="14.4" x14ac:dyDescent="0.3">
      <c r="B94" s="4"/>
      <c r="C94" s="6"/>
    </row>
    <row r="95" spans="2:3" s="1" customFormat="1" ht="14.4" x14ac:dyDescent="0.3">
      <c r="B95" s="4"/>
      <c r="C95" s="6"/>
    </row>
    <row r="96" spans="2:3" s="1" customFormat="1" ht="14.4" x14ac:dyDescent="0.3">
      <c r="B96" s="4"/>
      <c r="C96" s="6"/>
    </row>
    <row r="97" spans="2:3" s="1" customFormat="1" ht="14.4" x14ac:dyDescent="0.3">
      <c r="B97" s="4"/>
      <c r="C97" s="6"/>
    </row>
    <row r="98" spans="2:3" s="1" customFormat="1" ht="14.4" x14ac:dyDescent="0.3">
      <c r="B98" s="4"/>
      <c r="C98" s="6"/>
    </row>
    <row r="99" spans="2:3" s="1" customFormat="1" ht="14.4" x14ac:dyDescent="0.3">
      <c r="B99" s="4"/>
      <c r="C99" s="6"/>
    </row>
    <row r="100" spans="2:3" s="1" customFormat="1" ht="14.4" x14ac:dyDescent="0.3">
      <c r="B100" s="4"/>
      <c r="C100" s="6"/>
    </row>
    <row r="101" spans="2:3" s="1" customFormat="1" ht="14.4" x14ac:dyDescent="0.3">
      <c r="B101" s="4"/>
      <c r="C101" s="6"/>
    </row>
    <row r="102" spans="2:3" s="1" customFormat="1" ht="14.4" x14ac:dyDescent="0.3">
      <c r="B102" s="4"/>
      <c r="C102" s="6"/>
    </row>
    <row r="103" spans="2:3" s="1" customFormat="1" ht="14.4" x14ac:dyDescent="0.3">
      <c r="B103" s="4"/>
      <c r="C103" s="6"/>
    </row>
    <row r="104" spans="2:3" s="1" customFormat="1" ht="14.4" x14ac:dyDescent="0.3">
      <c r="B104" s="4"/>
      <c r="C104" s="6"/>
    </row>
    <row r="105" spans="2:3" s="1" customFormat="1" ht="14.4" x14ac:dyDescent="0.3">
      <c r="B105" s="4"/>
      <c r="C105" s="6"/>
    </row>
    <row r="106" spans="2:3" s="1" customFormat="1" ht="14.4" x14ac:dyDescent="0.3">
      <c r="B106" s="4"/>
      <c r="C106" s="6"/>
    </row>
    <row r="107" spans="2:3" s="1" customFormat="1" ht="14.4" x14ac:dyDescent="0.3">
      <c r="B107" s="4"/>
      <c r="C107" s="6"/>
    </row>
    <row r="108" spans="2:3" s="1" customFormat="1" ht="14.4" x14ac:dyDescent="0.3">
      <c r="B108" s="4"/>
      <c r="C108" s="6"/>
    </row>
    <row r="109" spans="2:3" s="1" customFormat="1" ht="14.4" x14ac:dyDescent="0.3">
      <c r="B109" s="4"/>
      <c r="C109" s="6"/>
    </row>
    <row r="110" spans="2:3" s="1" customFormat="1" ht="14.4" x14ac:dyDescent="0.3">
      <c r="B110" s="4"/>
      <c r="C110" s="6"/>
    </row>
    <row r="111" spans="2:3" s="1" customFormat="1" ht="14.4" x14ac:dyDescent="0.3">
      <c r="B111" s="4"/>
      <c r="C111" s="6"/>
    </row>
    <row r="112" spans="2:3" s="1" customFormat="1" ht="14.4" x14ac:dyDescent="0.3">
      <c r="B112" s="4"/>
      <c r="C112" s="6"/>
    </row>
    <row r="113" spans="2:3" s="1" customFormat="1" ht="14.4" x14ac:dyDescent="0.3">
      <c r="B113" s="4"/>
      <c r="C113" s="6"/>
    </row>
    <row r="114" spans="2:3" s="1" customFormat="1" ht="14.4" x14ac:dyDescent="0.3">
      <c r="B114" s="4"/>
      <c r="C114" s="6"/>
    </row>
    <row r="115" spans="2:3" s="1" customFormat="1" ht="14.4" x14ac:dyDescent="0.3">
      <c r="B115" s="4"/>
      <c r="C115" s="6"/>
    </row>
    <row r="116" spans="2:3" s="1" customFormat="1" ht="14.4" x14ac:dyDescent="0.3">
      <c r="B116" s="4"/>
      <c r="C116" s="6"/>
    </row>
    <row r="117" spans="2:3" s="1" customFormat="1" ht="14.4" x14ac:dyDescent="0.3">
      <c r="B117" s="4"/>
      <c r="C117" s="6"/>
    </row>
    <row r="118" spans="2:3" s="1" customFormat="1" ht="14.4" x14ac:dyDescent="0.3">
      <c r="B118" s="4"/>
      <c r="C118" s="6"/>
    </row>
    <row r="119" spans="2:3" s="1" customFormat="1" ht="14.4" x14ac:dyDescent="0.3">
      <c r="B119" s="4"/>
      <c r="C119" s="6"/>
    </row>
    <row r="120" spans="2:3" s="1" customFormat="1" ht="14.4" x14ac:dyDescent="0.3">
      <c r="B120" s="4"/>
      <c r="C120" s="6"/>
    </row>
    <row r="121" spans="2:3" s="1" customFormat="1" ht="14.4" x14ac:dyDescent="0.3">
      <c r="B121" s="4"/>
      <c r="C121" s="6"/>
    </row>
    <row r="122" spans="2:3" s="1" customFormat="1" ht="14.4" x14ac:dyDescent="0.3">
      <c r="B122" s="4"/>
      <c r="C122" s="6"/>
    </row>
    <row r="123" spans="2:3" s="1" customFormat="1" ht="14.4" x14ac:dyDescent="0.3">
      <c r="B123" s="4"/>
      <c r="C123" s="6"/>
    </row>
    <row r="124" spans="2:3" s="1" customFormat="1" ht="14.4" x14ac:dyDescent="0.3">
      <c r="B124" s="4"/>
      <c r="C124" s="6"/>
    </row>
    <row r="125" spans="2:3" s="1" customFormat="1" ht="14.4" x14ac:dyDescent="0.3">
      <c r="B125" s="4"/>
      <c r="C125" s="6"/>
    </row>
    <row r="126" spans="2:3" s="1" customFormat="1" ht="14.4" x14ac:dyDescent="0.3">
      <c r="B126" s="4"/>
      <c r="C126" s="6"/>
    </row>
    <row r="127" spans="2:3" s="1" customFormat="1" ht="14.4" x14ac:dyDescent="0.3">
      <c r="B127" s="4"/>
      <c r="C127" s="6"/>
    </row>
    <row r="128" spans="2:3" s="1" customFormat="1" ht="14.4" x14ac:dyDescent="0.3">
      <c r="B128" s="4"/>
      <c r="C128" s="6"/>
    </row>
    <row r="129" spans="2:3" s="1" customFormat="1" ht="14.4" x14ac:dyDescent="0.3">
      <c r="B129" s="4"/>
      <c r="C129" s="6"/>
    </row>
    <row r="130" spans="2:3" s="1" customFormat="1" ht="14.4" x14ac:dyDescent="0.3">
      <c r="B130" s="4"/>
      <c r="C130" s="6"/>
    </row>
    <row r="131" spans="2:3" s="1" customFormat="1" ht="14.4" x14ac:dyDescent="0.3">
      <c r="B131" s="4"/>
      <c r="C131" s="6"/>
    </row>
    <row r="132" spans="2:3" s="1" customFormat="1" ht="14.4" x14ac:dyDescent="0.3">
      <c r="B132" s="4"/>
      <c r="C132" s="6"/>
    </row>
    <row r="133" spans="2:3" s="1" customFormat="1" ht="14.4" x14ac:dyDescent="0.3">
      <c r="B133" s="4"/>
      <c r="C133" s="6"/>
    </row>
    <row r="134" spans="2:3" s="1" customFormat="1" ht="14.4" x14ac:dyDescent="0.3">
      <c r="B134" s="4"/>
      <c r="C134" s="6"/>
    </row>
    <row r="135" spans="2:3" s="1" customFormat="1" ht="14.4" x14ac:dyDescent="0.3">
      <c r="B135" s="4"/>
      <c r="C135" s="6"/>
    </row>
    <row r="136" spans="2:3" s="1" customFormat="1" ht="14.4" x14ac:dyDescent="0.3">
      <c r="B136" s="4"/>
      <c r="C136" s="6"/>
    </row>
    <row r="137" spans="2:3" s="1" customFormat="1" ht="14.4" x14ac:dyDescent="0.3">
      <c r="B137" s="4"/>
      <c r="C137" s="6"/>
    </row>
    <row r="138" spans="2:3" s="1" customFormat="1" ht="14.4" x14ac:dyDescent="0.3">
      <c r="B138" s="4"/>
      <c r="C138" s="6"/>
    </row>
    <row r="139" spans="2:3" s="1" customFormat="1" ht="14.4" x14ac:dyDescent="0.3">
      <c r="B139" s="4"/>
      <c r="C139" s="6"/>
    </row>
    <row r="140" spans="2:3" s="1" customFormat="1" ht="14.4" x14ac:dyDescent="0.3">
      <c r="B140" s="4"/>
      <c r="C140" s="6"/>
    </row>
    <row r="141" spans="2:3" s="1" customFormat="1" ht="14.4" x14ac:dyDescent="0.3">
      <c r="B141" s="4"/>
      <c r="C141" s="6"/>
    </row>
    <row r="142" spans="2:3" s="1" customFormat="1" ht="14.4" x14ac:dyDescent="0.3">
      <c r="B142" s="4"/>
      <c r="C142" s="6"/>
    </row>
    <row r="143" spans="2:3" s="1" customFormat="1" ht="14.4" x14ac:dyDescent="0.3">
      <c r="B143" s="4"/>
      <c r="C143" s="6"/>
    </row>
    <row r="144" spans="2:3" s="1" customFormat="1" ht="14.4" x14ac:dyDescent="0.3">
      <c r="B144" s="4"/>
      <c r="C144" s="6"/>
    </row>
    <row r="145" spans="2:3" s="1" customFormat="1" ht="14.4" x14ac:dyDescent="0.3">
      <c r="B145" s="4"/>
      <c r="C145" s="6"/>
    </row>
    <row r="146" spans="2:3" s="1" customFormat="1" ht="14.4" x14ac:dyDescent="0.3">
      <c r="B146" s="4"/>
      <c r="C146" s="6"/>
    </row>
    <row r="147" spans="2:3" s="1" customFormat="1" ht="14.4" x14ac:dyDescent="0.3">
      <c r="B147" s="4"/>
      <c r="C147" s="6"/>
    </row>
    <row r="148" spans="2:3" s="1" customFormat="1" ht="14.4" x14ac:dyDescent="0.3">
      <c r="B148" s="4"/>
      <c r="C148" s="6"/>
    </row>
    <row r="149" spans="2:3" s="1" customFormat="1" ht="14.4" x14ac:dyDescent="0.3">
      <c r="B149" s="4"/>
      <c r="C149" s="6"/>
    </row>
    <row r="150" spans="2:3" thickBot="1" x14ac:dyDescent="0.35">
      <c r="C150" s="7"/>
    </row>
    <row r="151" spans="2:3" ht="14.4" x14ac:dyDescent="0.3"/>
    <row r="152" spans="2:3" ht="14.4" x14ac:dyDescent="0.3"/>
    <row r="153" spans="2:3" ht="14.4" x14ac:dyDescent="0.3"/>
    <row r="154" spans="2:3" ht="14.4" x14ac:dyDescent="0.3"/>
    <row r="155" spans="2:3" ht="14.4" x14ac:dyDescent="0.3"/>
    <row r="156" spans="2:3" ht="14.4" x14ac:dyDescent="0.3"/>
  </sheetData>
  <mergeCells count="41">
    <mergeCell ref="F4:F6"/>
    <mergeCell ref="X26:Y26"/>
    <mergeCell ref="B3:AC3"/>
    <mergeCell ref="X17:Y17"/>
    <mergeCell ref="AB17:AC17"/>
    <mergeCell ref="B18:B28"/>
    <mergeCell ref="X28:Y28"/>
    <mergeCell ref="AB28:AC28"/>
    <mergeCell ref="B7:B17"/>
    <mergeCell ref="AB26:AC26"/>
    <mergeCell ref="X27:Y27"/>
    <mergeCell ref="AB27:AC27"/>
    <mergeCell ref="AF1:AH1"/>
    <mergeCell ref="R4:T5"/>
    <mergeCell ref="I5:I6"/>
    <mergeCell ref="L4:N5"/>
    <mergeCell ref="J4:K5"/>
    <mergeCell ref="O4:Q5"/>
    <mergeCell ref="U4:W5"/>
    <mergeCell ref="H4:I4"/>
    <mergeCell ref="H5:H6"/>
    <mergeCell ref="B1:AC2"/>
    <mergeCell ref="X4:Y4"/>
    <mergeCell ref="AB4:AC4"/>
    <mergeCell ref="AB6:AC6"/>
    <mergeCell ref="G4:G6"/>
    <mergeCell ref="B4:C6"/>
    <mergeCell ref="E4:E6"/>
    <mergeCell ref="X29:Y29"/>
    <mergeCell ref="AB29:AC29"/>
    <mergeCell ref="K34:L34"/>
    <mergeCell ref="E29:W29"/>
    <mergeCell ref="E32:F32"/>
    <mergeCell ref="E33:F33"/>
    <mergeCell ref="G32:H32"/>
    <mergeCell ref="G33:H33"/>
    <mergeCell ref="I32:J32"/>
    <mergeCell ref="I33:J33"/>
    <mergeCell ref="I34:J34"/>
    <mergeCell ref="G34:H34"/>
    <mergeCell ref="E34:F34"/>
  </mergeCells>
  <pageMargins left="0.39370078740157483" right="0.39370078740157483" top="0.19685039370078741" bottom="0.39370078740157483" header="0" footer="0.31496062992125984"/>
  <pageSetup paperSize="9" scale="34" fitToHeight="3" orientation="landscape"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pageSetUpPr fitToPage="1"/>
  </sheetPr>
  <dimension ref="A1:X199"/>
  <sheetViews>
    <sheetView tabSelected="1" workbookViewId="0">
      <selection activeCell="D21" sqref="D21"/>
    </sheetView>
  </sheetViews>
  <sheetFormatPr defaultRowHeight="14.4" x14ac:dyDescent="0.3"/>
  <cols>
    <col min="1" max="1" width="8.88671875" style="1"/>
    <col min="2" max="2" width="62" bestFit="1" customWidth="1"/>
    <col min="3" max="3" width="17" customWidth="1"/>
    <col min="4" max="4" width="14.6640625" bestFit="1" customWidth="1"/>
    <col min="5" max="6" width="8.88671875" style="1"/>
    <col min="7" max="7" width="10" style="1" bestFit="1" customWidth="1"/>
    <col min="8" max="24" width="8.88671875" style="1"/>
  </cols>
  <sheetData>
    <row r="1" spans="2:7" s="1" customFormat="1" ht="15" thickBot="1" x14ac:dyDescent="0.35">
      <c r="B1" s="28"/>
      <c r="C1" s="28"/>
      <c r="D1" s="28"/>
    </row>
    <row r="2" spans="2:7" s="1" customFormat="1" ht="15" thickBot="1" x14ac:dyDescent="0.35">
      <c r="B2" s="248" t="s">
        <v>74</v>
      </c>
      <c r="C2" s="249"/>
      <c r="D2" s="250"/>
    </row>
    <row r="3" spans="2:7" s="1" customFormat="1" ht="15" customHeight="1" thickBot="1" x14ac:dyDescent="0.35">
      <c r="B3" s="48" t="s">
        <v>67</v>
      </c>
      <c r="C3" s="50" t="s">
        <v>66</v>
      </c>
      <c r="D3" s="49">
        <f>(D4*(D7/100))/D6</f>
        <v>58.831112499999996</v>
      </c>
    </row>
    <row r="4" spans="2:7" s="1" customFormat="1" x14ac:dyDescent="0.3">
      <c r="B4" s="31" t="s">
        <v>68</v>
      </c>
      <c r="C4" s="31" t="s">
        <v>44</v>
      </c>
      <c r="D4" s="32">
        <f>D5*D6</f>
        <v>15542581.640000001</v>
      </c>
    </row>
    <row r="5" spans="2:7" s="1" customFormat="1" x14ac:dyDescent="0.3">
      <c r="B5" s="33" t="s">
        <v>65</v>
      </c>
      <c r="C5" s="33" t="s">
        <v>63</v>
      </c>
      <c r="D5" s="34">
        <v>7977.1</v>
      </c>
      <c r="E5" s="47"/>
    </row>
    <row r="6" spans="2:7" s="4" customFormat="1" x14ac:dyDescent="0.3">
      <c r="B6" s="33" t="s">
        <v>127</v>
      </c>
      <c r="C6" s="33" t="s">
        <v>64</v>
      </c>
      <c r="D6" s="34">
        <v>1948.4</v>
      </c>
      <c r="E6" s="47"/>
      <c r="F6" s="63"/>
    </row>
    <row r="7" spans="2:7" s="1" customFormat="1" x14ac:dyDescent="0.3">
      <c r="B7" s="35" t="s">
        <v>45</v>
      </c>
      <c r="C7" s="35" t="s">
        <v>46</v>
      </c>
      <c r="D7" s="36">
        <f>D10</f>
        <v>0.73749999999999993</v>
      </c>
      <c r="F7" s="24"/>
      <c r="G7" s="64"/>
    </row>
    <row r="8" spans="2:7" s="1" customFormat="1" x14ac:dyDescent="0.3">
      <c r="B8" s="28"/>
      <c r="C8" s="28"/>
      <c r="D8" s="28"/>
    </row>
    <row r="9" spans="2:7" s="1" customFormat="1" ht="15" thickBot="1" x14ac:dyDescent="0.35">
      <c r="B9" s="28"/>
      <c r="C9" s="28"/>
      <c r="D9" s="28"/>
    </row>
    <row r="10" spans="2:7" ht="15" thickBot="1" x14ac:dyDescent="0.35">
      <c r="B10" s="29" t="s">
        <v>72</v>
      </c>
      <c r="C10" s="30" t="s">
        <v>46</v>
      </c>
      <c r="D10" s="37">
        <f>D12+D14+D16</f>
        <v>0.73749999999999993</v>
      </c>
    </row>
    <row r="11" spans="2:7" s="1" customFormat="1" ht="15" thickBot="1" x14ac:dyDescent="0.35">
      <c r="B11" s="28"/>
      <c r="C11" s="28"/>
      <c r="D11" s="28"/>
    </row>
    <row r="12" spans="2:7" ht="15" thickBot="1" x14ac:dyDescent="0.35">
      <c r="B12" s="38" t="s">
        <v>71</v>
      </c>
      <c r="C12" s="39" t="s">
        <v>47</v>
      </c>
      <c r="D12" s="40">
        <f>(D19*D20*(D21+D22))/320</f>
        <v>2.5000000000000001E-2</v>
      </c>
      <c r="E12" s="69"/>
    </row>
    <row r="13" spans="2:7" s="1" customFormat="1" ht="15" thickBot="1" x14ac:dyDescent="0.35">
      <c r="B13" s="28"/>
      <c r="C13" s="28"/>
      <c r="D13" s="28"/>
    </row>
    <row r="14" spans="2:7" ht="15" thickBot="1" x14ac:dyDescent="0.35">
      <c r="B14" s="38" t="s">
        <v>53</v>
      </c>
      <c r="C14" s="39" t="s">
        <v>54</v>
      </c>
      <c r="D14" s="40">
        <f>(D19*D23*D22)/160</f>
        <v>1.2500000000000001E-2</v>
      </c>
      <c r="E14" s="47"/>
    </row>
    <row r="15" spans="2:7" s="1" customFormat="1" ht="15" thickBot="1" x14ac:dyDescent="0.35">
      <c r="B15" s="28"/>
      <c r="C15" s="28"/>
      <c r="D15" s="28"/>
    </row>
    <row r="16" spans="2:7" ht="15" thickBot="1" x14ac:dyDescent="0.35">
      <c r="B16" s="38" t="s">
        <v>56</v>
      </c>
      <c r="C16" s="39" t="s">
        <v>57</v>
      </c>
      <c r="D16" s="40">
        <v>0.7</v>
      </c>
      <c r="E16" s="47"/>
    </row>
    <row r="17" spans="2:11" s="1" customFormat="1" ht="15" thickBot="1" x14ac:dyDescent="0.35">
      <c r="B17" s="28"/>
      <c r="C17" s="28"/>
      <c r="D17" s="28"/>
    </row>
    <row r="18" spans="2:11" s="1" customFormat="1" ht="15" thickBot="1" x14ac:dyDescent="0.35">
      <c r="B18" s="245" t="s">
        <v>58</v>
      </c>
      <c r="C18" s="246"/>
      <c r="D18" s="247"/>
      <c r="E18" s="47"/>
    </row>
    <row r="19" spans="2:11" s="1" customFormat="1" x14ac:dyDescent="0.3">
      <c r="B19" s="41" t="s">
        <v>48</v>
      </c>
      <c r="C19" s="31" t="s">
        <v>49</v>
      </c>
      <c r="D19" s="51" t="str">
        <f>IF(MATRIZ!I34&gt;=99.53,"4",(IF(MATRIZ!I34&gt;=66.36,"3",(IF(MATRIZ!I34&gt;=33.18,"2",(IF(MATRIZ!I34&lt;=33.17,"1",0)))))))</f>
        <v>2</v>
      </c>
      <c r="E19" s="69" t="str">
        <f>MATRIZ!K34</f>
        <v>Baixa</v>
      </c>
      <c r="F19" s="68"/>
      <c r="G19" s="68"/>
      <c r="H19" s="68"/>
      <c r="I19" s="68"/>
      <c r="J19" s="68"/>
      <c r="K19" s="68"/>
    </row>
    <row r="20" spans="2:11" s="1" customFormat="1" x14ac:dyDescent="0.3">
      <c r="B20" s="42" t="s">
        <v>59</v>
      </c>
      <c r="C20" s="35" t="s">
        <v>50</v>
      </c>
      <c r="D20" s="43">
        <v>2</v>
      </c>
      <c r="E20" s="67" t="str">
        <f>IF(D20=0,"Causa pequeno impacto nos recursos naturais",(IF(D20=1,"Impacta os recursos naturais, mas o empreendimento é demanda reprimida no município",(IF(D20=2,"Impacta os recursos naturais e o empreendimentos não é demanda reprimida no município",(IF(D20=3,"Impacta os recursos naturais, o empreendimento não é demanda reprimida no município e irá se localizar em área com biodiversidade pouco comprometida","")))))))</f>
        <v>Impacta os recursos naturais e o empreendimentos não é demanda reprimida no município</v>
      </c>
      <c r="F20" s="25"/>
    </row>
    <row r="21" spans="2:11" s="1" customFormat="1" x14ac:dyDescent="0.3">
      <c r="B21" s="42" t="s">
        <v>60</v>
      </c>
      <c r="C21" s="35" t="s">
        <v>51</v>
      </c>
      <c r="D21" s="43">
        <v>1</v>
      </c>
      <c r="E21" s="67" t="str">
        <f>IF(D21=1,"Impactos limitados a um raio de 0 a 1 km",(IF(D21=2,"Impactos limitados a um raio de 1 a 3 km",(IF(D21=3,"Impactos limitados a um raio de 3 a 5 km",(IF(D21=4,"Impactos que ultrapassam um raio de 5 km","")))))))</f>
        <v>Impactos limitados a um raio de 0 a 1 km</v>
      </c>
      <c r="F21" s="25"/>
    </row>
    <row r="22" spans="2:11" s="1" customFormat="1" x14ac:dyDescent="0.3">
      <c r="B22" s="42" t="s">
        <v>61</v>
      </c>
      <c r="C22" s="35" t="s">
        <v>52</v>
      </c>
      <c r="D22" s="43">
        <v>1</v>
      </c>
      <c r="E22" s="67" t="str">
        <f>IF(D22=1,"Imediata: de 0 a 1 ano após a instalação do empreendimento",(IF(D22=2,"Curta: superior a 1 e até 3 anos após a instalação do empreendimento",(IF(D22=3,"Média: superior a 3 e até 5 anos após a instalação do empreendimento",(IF(D22=4,"Longa: superior a 5 anos após a instalação do empreendimento","")))))))</f>
        <v>Imediata: de 0 a 1 ano após a instalação do empreendimento</v>
      </c>
      <c r="F22" s="25"/>
    </row>
    <row r="23" spans="2:11" s="1" customFormat="1" ht="15" thickBot="1" x14ac:dyDescent="0.35">
      <c r="B23" s="44" t="s">
        <v>62</v>
      </c>
      <c r="C23" s="45" t="s">
        <v>55</v>
      </c>
      <c r="D23" s="46">
        <v>1</v>
      </c>
      <c r="E23" s="67" t="str">
        <f>IF(D23=0,"Infraestrutura da vizinhança não está comprometida e empreendimento ou mitigações contribuem com melhoras nestes serviços",(IF(D23=1,"Infraestrutura da vizinhança não está comprometida",(IF(D23=2,"Infraestrutura da vizinhança está comprometida , porém empreendimento ou mitigações contribuem com melhorias nestes serviços",(IF(D23=3,"Infraestrutura da vizinhança está comprometida e o empreendimento não possui medidas mitigadoras efetivas","")))))))</f>
        <v>Infraestrutura da vizinhança não está comprometida</v>
      </c>
      <c r="F23" s="25"/>
    </row>
    <row r="24" spans="2:11" s="1" customFormat="1" x14ac:dyDescent="0.3"/>
    <row r="25" spans="2:11" s="1" customFormat="1" x14ac:dyDescent="0.3"/>
    <row r="26" spans="2:11" s="1" customFormat="1" x14ac:dyDescent="0.3"/>
    <row r="27" spans="2:11" s="1" customFormat="1" x14ac:dyDescent="0.3"/>
    <row r="28" spans="2:11" s="1" customFormat="1" x14ac:dyDescent="0.3"/>
    <row r="29" spans="2:11" s="1" customFormat="1" x14ac:dyDescent="0.3"/>
    <row r="30" spans="2:11" s="1" customFormat="1" x14ac:dyDescent="0.3"/>
    <row r="31" spans="2:11" s="1" customFormat="1" x14ac:dyDescent="0.3"/>
    <row r="32" spans="2:11" s="1" customFormat="1" x14ac:dyDescent="0.3"/>
    <row r="33" s="1" customFormat="1" x14ac:dyDescent="0.3"/>
    <row r="34" s="1" customFormat="1" x14ac:dyDescent="0.3"/>
    <row r="35" s="1" customFormat="1" x14ac:dyDescent="0.3"/>
    <row r="36" s="1" customFormat="1" x14ac:dyDescent="0.3"/>
    <row r="37" s="1" customFormat="1" x14ac:dyDescent="0.3"/>
    <row r="38" s="1" customFormat="1" x14ac:dyDescent="0.3"/>
    <row r="39" s="1" customFormat="1" x14ac:dyDescent="0.3"/>
    <row r="40" s="1" customFormat="1" x14ac:dyDescent="0.3"/>
    <row r="41" s="1" customFormat="1" x14ac:dyDescent="0.3"/>
    <row r="42" s="1" customFormat="1" x14ac:dyDescent="0.3"/>
    <row r="43" s="1" customFormat="1" x14ac:dyDescent="0.3"/>
    <row r="44" s="1" customFormat="1" x14ac:dyDescent="0.3"/>
    <row r="45" s="1" customFormat="1" x14ac:dyDescent="0.3"/>
    <row r="46" s="1" customFormat="1" x14ac:dyDescent="0.3"/>
    <row r="47" s="1" customFormat="1" x14ac:dyDescent="0.3"/>
    <row r="48" s="1" customFormat="1" x14ac:dyDescent="0.3"/>
    <row r="49" s="1" customFormat="1" x14ac:dyDescent="0.3"/>
    <row r="50" s="1" customFormat="1" x14ac:dyDescent="0.3"/>
    <row r="51" s="1" customFormat="1" x14ac:dyDescent="0.3"/>
    <row r="52" s="1" customFormat="1" x14ac:dyDescent="0.3"/>
    <row r="53" s="1" customFormat="1" x14ac:dyDescent="0.3"/>
    <row r="54" s="1" customFormat="1" x14ac:dyDescent="0.3"/>
    <row r="55" s="1" customFormat="1" x14ac:dyDescent="0.3"/>
    <row r="56" s="1" customFormat="1" x14ac:dyDescent="0.3"/>
    <row r="57" s="1" customFormat="1" x14ac:dyDescent="0.3"/>
    <row r="58" s="1" customFormat="1" x14ac:dyDescent="0.3"/>
    <row r="59" s="1" customFormat="1" x14ac:dyDescent="0.3"/>
    <row r="60" s="1" customFormat="1" x14ac:dyDescent="0.3"/>
    <row r="61" s="1" customFormat="1" x14ac:dyDescent="0.3"/>
    <row r="62" s="1" customFormat="1" x14ac:dyDescent="0.3"/>
    <row r="63" s="1" customFormat="1" x14ac:dyDescent="0.3"/>
    <row r="64" s="1" customFormat="1" x14ac:dyDescent="0.3"/>
    <row r="65" s="1" customFormat="1" x14ac:dyDescent="0.3"/>
    <row r="66" s="1" customFormat="1" x14ac:dyDescent="0.3"/>
    <row r="67" s="1" customFormat="1" x14ac:dyDescent="0.3"/>
    <row r="68" s="1" customFormat="1" x14ac:dyDescent="0.3"/>
    <row r="69" s="1" customFormat="1" x14ac:dyDescent="0.3"/>
    <row r="70" s="1" customFormat="1" x14ac:dyDescent="0.3"/>
    <row r="71" s="1" customFormat="1" x14ac:dyDescent="0.3"/>
    <row r="72" s="1" customFormat="1" x14ac:dyDescent="0.3"/>
    <row r="73" s="1" customFormat="1" x14ac:dyDescent="0.3"/>
    <row r="74" s="1" customFormat="1" x14ac:dyDescent="0.3"/>
    <row r="75" s="1" customFormat="1" x14ac:dyDescent="0.3"/>
    <row r="76" s="1" customFormat="1" x14ac:dyDescent="0.3"/>
    <row r="77" s="1" customFormat="1" x14ac:dyDescent="0.3"/>
    <row r="78" s="1" customFormat="1" x14ac:dyDescent="0.3"/>
    <row r="79" s="1" customFormat="1" x14ac:dyDescent="0.3"/>
    <row r="80" s="1" customFormat="1" x14ac:dyDescent="0.3"/>
    <row r="81" s="1" customFormat="1" x14ac:dyDescent="0.3"/>
    <row r="82" s="1" customFormat="1" x14ac:dyDescent="0.3"/>
    <row r="83" s="1" customFormat="1" x14ac:dyDescent="0.3"/>
    <row r="84" s="1" customFormat="1" x14ac:dyDescent="0.3"/>
    <row r="85" s="1" customFormat="1" x14ac:dyDescent="0.3"/>
    <row r="86" s="1" customFormat="1" x14ac:dyDescent="0.3"/>
    <row r="87" s="1" customFormat="1" x14ac:dyDescent="0.3"/>
    <row r="88" s="1" customFormat="1" x14ac:dyDescent="0.3"/>
    <row r="89" s="1" customFormat="1" x14ac:dyDescent="0.3"/>
    <row r="90" s="1" customFormat="1" x14ac:dyDescent="0.3"/>
    <row r="91" s="1" customFormat="1" x14ac:dyDescent="0.3"/>
    <row r="92" s="1" customFormat="1" x14ac:dyDescent="0.3"/>
    <row r="93" s="1" customFormat="1" x14ac:dyDescent="0.3"/>
    <row r="94" s="1" customFormat="1" x14ac:dyDescent="0.3"/>
    <row r="95" s="1" customFormat="1" x14ac:dyDescent="0.3"/>
    <row r="96" s="1" customFormat="1" x14ac:dyDescent="0.3"/>
    <row r="97" s="1" customFormat="1" x14ac:dyDescent="0.3"/>
    <row r="98" s="1" customFormat="1" x14ac:dyDescent="0.3"/>
    <row r="99" s="1" customFormat="1" x14ac:dyDescent="0.3"/>
    <row r="100" s="1" customFormat="1" x14ac:dyDescent="0.3"/>
    <row r="101" s="1" customFormat="1" x14ac:dyDescent="0.3"/>
    <row r="102" s="1" customFormat="1" x14ac:dyDescent="0.3"/>
    <row r="103" s="1" customFormat="1" x14ac:dyDescent="0.3"/>
    <row r="104" s="1" customFormat="1" x14ac:dyDescent="0.3"/>
    <row r="105" s="1" customFormat="1" x14ac:dyDescent="0.3"/>
    <row r="106" s="1" customFormat="1" x14ac:dyDescent="0.3"/>
    <row r="107" s="1" customFormat="1" x14ac:dyDescent="0.3"/>
    <row r="108" s="1" customFormat="1" x14ac:dyDescent="0.3"/>
    <row r="109" s="1" customFormat="1" x14ac:dyDescent="0.3"/>
    <row r="110" s="1" customFormat="1" x14ac:dyDescent="0.3"/>
    <row r="111" s="1" customFormat="1" x14ac:dyDescent="0.3"/>
    <row r="112" s="1" customFormat="1" x14ac:dyDescent="0.3"/>
    <row r="113" s="1" customFormat="1" x14ac:dyDescent="0.3"/>
    <row r="114" s="1" customFormat="1" x14ac:dyDescent="0.3"/>
    <row r="115" s="1" customFormat="1" x14ac:dyDescent="0.3"/>
    <row r="116" s="1" customFormat="1" x14ac:dyDescent="0.3"/>
    <row r="117" s="1" customFormat="1" x14ac:dyDescent="0.3"/>
    <row r="118" s="1" customFormat="1" x14ac:dyDescent="0.3"/>
    <row r="119" s="1" customFormat="1" x14ac:dyDescent="0.3"/>
    <row r="120" s="1" customFormat="1" x14ac:dyDescent="0.3"/>
    <row r="121" s="1" customFormat="1" x14ac:dyDescent="0.3"/>
    <row r="122" s="1" customFormat="1" x14ac:dyDescent="0.3"/>
    <row r="123" s="1" customFormat="1" x14ac:dyDescent="0.3"/>
    <row r="124" s="1" customFormat="1" x14ac:dyDescent="0.3"/>
    <row r="125" s="1" customFormat="1" x14ac:dyDescent="0.3"/>
    <row r="126" s="1" customFormat="1" x14ac:dyDescent="0.3"/>
    <row r="127" s="1" customFormat="1" x14ac:dyDescent="0.3"/>
    <row r="128" s="1" customFormat="1" x14ac:dyDescent="0.3"/>
    <row r="129" s="1" customFormat="1" x14ac:dyDescent="0.3"/>
    <row r="130" s="1" customFormat="1" x14ac:dyDescent="0.3"/>
    <row r="131" s="1" customFormat="1" x14ac:dyDescent="0.3"/>
    <row r="132" s="1" customFormat="1" x14ac:dyDescent="0.3"/>
    <row r="133" s="1" customFormat="1" x14ac:dyDescent="0.3"/>
    <row r="134" s="1" customFormat="1" x14ac:dyDescent="0.3"/>
    <row r="135" s="1" customFormat="1" x14ac:dyDescent="0.3"/>
    <row r="136" s="1" customFormat="1" x14ac:dyDescent="0.3"/>
    <row r="137" s="1" customFormat="1" x14ac:dyDescent="0.3"/>
    <row r="138" s="1" customFormat="1" x14ac:dyDescent="0.3"/>
    <row r="139" s="1" customFormat="1" x14ac:dyDescent="0.3"/>
    <row r="140" s="1" customFormat="1" x14ac:dyDescent="0.3"/>
    <row r="141" s="1" customFormat="1" x14ac:dyDescent="0.3"/>
    <row r="142" s="1" customFormat="1" x14ac:dyDescent="0.3"/>
    <row r="143" s="1" customFormat="1" x14ac:dyDescent="0.3"/>
    <row r="144" s="1" customFormat="1" x14ac:dyDescent="0.3"/>
    <row r="145" s="1" customFormat="1" x14ac:dyDescent="0.3"/>
    <row r="146" s="1" customFormat="1" x14ac:dyDescent="0.3"/>
    <row r="147" s="1" customFormat="1" x14ac:dyDescent="0.3"/>
    <row r="148" s="1" customFormat="1" x14ac:dyDescent="0.3"/>
    <row r="149" s="1" customFormat="1" x14ac:dyDescent="0.3"/>
    <row r="150" s="1" customFormat="1" x14ac:dyDescent="0.3"/>
    <row r="151" s="1" customFormat="1" x14ac:dyDescent="0.3"/>
    <row r="152" s="1" customFormat="1" x14ac:dyDescent="0.3"/>
    <row r="153" s="1" customFormat="1" x14ac:dyDescent="0.3"/>
    <row r="154" s="1" customFormat="1" x14ac:dyDescent="0.3"/>
    <row r="155" s="1" customFormat="1" x14ac:dyDescent="0.3"/>
    <row r="156" s="1" customFormat="1" x14ac:dyDescent="0.3"/>
    <row r="157" s="1" customFormat="1" x14ac:dyDescent="0.3"/>
    <row r="158" s="1" customFormat="1" x14ac:dyDescent="0.3"/>
    <row r="159" s="1" customFormat="1" x14ac:dyDescent="0.3"/>
    <row r="160" s="1" customFormat="1" x14ac:dyDescent="0.3"/>
    <row r="161" s="1" customFormat="1" x14ac:dyDescent="0.3"/>
    <row r="162" s="1" customFormat="1" x14ac:dyDescent="0.3"/>
    <row r="163" s="1" customFormat="1" x14ac:dyDescent="0.3"/>
    <row r="164" s="1" customFormat="1" x14ac:dyDescent="0.3"/>
    <row r="165" s="1" customFormat="1" x14ac:dyDescent="0.3"/>
    <row r="166" s="1" customFormat="1" x14ac:dyDescent="0.3"/>
    <row r="167" s="1" customFormat="1" x14ac:dyDescent="0.3"/>
    <row r="168" s="1" customFormat="1" x14ac:dyDescent="0.3"/>
    <row r="169" s="1" customFormat="1" x14ac:dyDescent="0.3"/>
    <row r="170" s="1" customFormat="1" x14ac:dyDescent="0.3"/>
    <row r="171" s="1" customFormat="1" x14ac:dyDescent="0.3"/>
    <row r="172" s="1" customFormat="1" x14ac:dyDescent="0.3"/>
    <row r="173" s="1" customFormat="1" x14ac:dyDescent="0.3"/>
    <row r="174" s="1" customFormat="1" x14ac:dyDescent="0.3"/>
    <row r="175" s="1" customFormat="1" x14ac:dyDescent="0.3"/>
    <row r="176" s="1" customFormat="1" x14ac:dyDescent="0.3"/>
    <row r="177" s="1" customFormat="1" x14ac:dyDescent="0.3"/>
    <row r="178" s="1" customFormat="1" x14ac:dyDescent="0.3"/>
    <row r="179" s="1" customFormat="1" x14ac:dyDescent="0.3"/>
    <row r="180" s="1" customFormat="1" x14ac:dyDescent="0.3"/>
    <row r="181" s="1" customFormat="1" x14ac:dyDescent="0.3"/>
    <row r="182" s="1" customFormat="1" x14ac:dyDescent="0.3"/>
    <row r="183" s="1" customFormat="1" x14ac:dyDescent="0.3"/>
    <row r="184" s="1" customFormat="1" x14ac:dyDescent="0.3"/>
    <row r="185" s="1" customFormat="1" x14ac:dyDescent="0.3"/>
    <row r="186" s="1" customFormat="1" x14ac:dyDescent="0.3"/>
    <row r="187" s="1" customFormat="1" x14ac:dyDescent="0.3"/>
    <row r="188" s="1" customFormat="1" x14ac:dyDescent="0.3"/>
    <row r="189" s="1" customFormat="1" x14ac:dyDescent="0.3"/>
    <row r="190" s="1" customFormat="1" x14ac:dyDescent="0.3"/>
    <row r="191" s="1" customFormat="1" x14ac:dyDescent="0.3"/>
    <row r="192" s="1" customFormat="1" x14ac:dyDescent="0.3"/>
    <row r="193" s="1" customFormat="1" x14ac:dyDescent="0.3"/>
    <row r="194" s="1" customFormat="1" x14ac:dyDescent="0.3"/>
    <row r="195" s="1" customFormat="1" x14ac:dyDescent="0.3"/>
    <row r="196" s="1" customFormat="1" x14ac:dyDescent="0.3"/>
    <row r="197" s="1" customFormat="1" x14ac:dyDescent="0.3"/>
    <row r="198" s="1" customFormat="1" x14ac:dyDescent="0.3"/>
    <row r="199" s="1" customFormat="1" x14ac:dyDescent="0.3"/>
  </sheetData>
  <mergeCells count="2">
    <mergeCell ref="B18:D18"/>
    <mergeCell ref="B2:D2"/>
  </mergeCells>
  <pageMargins left="0.51181102362204722" right="0.51181102362204722" top="0.78740157480314965" bottom="0.78740157480314965" header="0.31496062992125984" footer="0.31496062992125984"/>
  <pageSetup paperSize="9" orientation="landscape"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MATRIZ</vt:lpstr>
      <vt:lpstr>VALORAÇÃO</vt:lpstr>
      <vt:lpstr>MATRIZ!Area_de_impressao</vt:lpstr>
      <vt:lpstr>VALORAÇÃO!Area_de_impressao</vt:lpstr>
      <vt:lpstr>MATRIZ!Titulos_de_impressao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Schramm</dc:creator>
  <cp:lastModifiedBy>NICOLE</cp:lastModifiedBy>
  <cp:lastPrinted>2020-07-27T22:16:15Z</cp:lastPrinted>
  <dcterms:created xsi:type="dcterms:W3CDTF">2011-06-30T12:41:46Z</dcterms:created>
  <dcterms:modified xsi:type="dcterms:W3CDTF">2020-07-27T22:16:22Z</dcterms:modified>
</cp:coreProperties>
</file>