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EDSON\AppData\Local\Microsoft\Windows\INetCache\Content.Outlook\K3GZE4OK\"/>
    </mc:Choice>
  </mc:AlternateContent>
  <bookViews>
    <workbookView xWindow="0" yWindow="0" windowWidth="20736" windowHeight="9732"/>
  </bookViews>
  <sheets>
    <sheet name="PV" sheetId="1" r:id="rId1"/>
    <sheet name="Plan1" sheetId="3" state="hidden" r:id="rId2"/>
    <sheet name="PO" sheetId="2" r:id="rId3"/>
  </sheets>
  <definedNames>
    <definedName name="_xlnm.Print_Area" localSheetId="0">PV!$A$1:$F$65</definedName>
  </definedNames>
  <calcPr calcId="162913"/>
</workbook>
</file>

<file path=xl/calcChain.xml><?xml version="1.0" encoding="utf-8"?>
<calcChain xmlns="http://schemas.openxmlformats.org/spreadsheetml/2006/main">
  <c r="F42" i="1" l="1"/>
  <c r="F43" i="1"/>
  <c r="F44" i="1"/>
  <c r="F45" i="1"/>
  <c r="F46" i="1"/>
  <c r="F47" i="1"/>
  <c r="F48" i="1"/>
  <c r="F49" i="1"/>
  <c r="F50" i="1"/>
  <c r="F51" i="1"/>
  <c r="F52" i="1"/>
  <c r="F6" i="1" l="1"/>
  <c r="F28" i="1"/>
  <c r="F29" i="1"/>
  <c r="F30" i="1"/>
  <c r="F31" i="1"/>
  <c r="G3" i="2" l="1"/>
  <c r="B2" i="2" l="1"/>
  <c r="D2" i="2"/>
  <c r="F39" i="1" l="1"/>
  <c r="F40" i="1"/>
  <c r="F41" i="1"/>
  <c r="F38" i="1" l="1"/>
  <c r="F36" i="1"/>
  <c r="F37" i="1"/>
  <c r="F18" i="1"/>
  <c r="F35" i="1" l="1"/>
  <c r="F23" i="1" l="1"/>
  <c r="F24" i="1"/>
  <c r="F22" i="1"/>
  <c r="F58" i="1" l="1"/>
  <c r="F34" i="1"/>
  <c r="F33" i="1" l="1"/>
  <c r="F32" i="1" s="1"/>
  <c r="F56" i="1" s="1"/>
  <c r="F7" i="1" l="1"/>
  <c r="F21" i="1"/>
  <c r="F20" i="1" s="1"/>
  <c r="F27" i="1"/>
  <c r="F26" i="1"/>
  <c r="F19" i="1"/>
  <c r="F17" i="1"/>
  <c r="F16" i="1"/>
  <c r="F15" i="1"/>
  <c r="F14" i="1"/>
  <c r="F12" i="1"/>
  <c r="F11" i="1"/>
  <c r="F10" i="1"/>
  <c r="F9" i="1"/>
  <c r="F25" i="1" l="1"/>
  <c r="F5" i="1"/>
  <c r="G5" i="2" s="1"/>
  <c r="F8" i="1"/>
  <c r="F13" i="1"/>
  <c r="F54" i="1" l="1"/>
  <c r="G6" i="2"/>
  <c r="E15" i="2" s="1"/>
  <c r="F7" i="2"/>
  <c r="E14" i="2" s="1"/>
  <c r="E13" i="2"/>
  <c r="F55" i="1"/>
  <c r="F57" i="1" s="1"/>
  <c r="F60" i="1" s="1"/>
  <c r="F62" i="1" s="1"/>
  <c r="F8" i="2" l="1"/>
  <c r="E16" i="2" l="1"/>
  <c r="G8" i="2"/>
  <c r="F9" i="2" s="1"/>
</calcChain>
</file>

<file path=xl/sharedStrings.xml><?xml version="1.0" encoding="utf-8"?>
<sst xmlns="http://schemas.openxmlformats.org/spreadsheetml/2006/main" count="199" uniqueCount="147">
  <si>
    <t>Projetos Executivos e Documentações Legais</t>
  </si>
  <si>
    <t>Quantidades</t>
  </si>
  <si>
    <t>Itens</t>
  </si>
  <si>
    <t>Coordenador:</t>
  </si>
  <si>
    <t>PM:</t>
  </si>
  <si>
    <t xml:space="preserve">Data: </t>
  </si>
  <si>
    <t>Valor (R$)</t>
  </si>
  <si>
    <t>ID QMC:</t>
  </si>
  <si>
    <t>Descrição</t>
  </si>
  <si>
    <t>Desconto Ofertado:</t>
  </si>
  <si>
    <t>Aprovações</t>
  </si>
  <si>
    <t>Kit Cliente contendo:</t>
  </si>
  <si>
    <t>Empresa:</t>
  </si>
  <si>
    <t>Operadora:</t>
  </si>
  <si>
    <t>ID Operadora:</t>
  </si>
  <si>
    <t>Unidade</t>
  </si>
  <si>
    <t>Preço Unitário</t>
  </si>
  <si>
    <t>Q ≤ 300,00 kg</t>
  </si>
  <si>
    <t>300,00 &lt; Q ≤ 500,00 kg</t>
  </si>
  <si>
    <t>500,00 &lt; Q ≤ 700,00 kg</t>
  </si>
  <si>
    <t>Q &gt; 700,00 kg</t>
  </si>
  <si>
    <t>Kg</t>
  </si>
  <si>
    <t>L ≤ 50,00 ml</t>
  </si>
  <si>
    <t>50,00 &lt; L ≤ 75,00 ml</t>
  </si>
  <si>
    <t>75,00 &lt; L ≤ 100,00 ml</t>
  </si>
  <si>
    <t>L &gt; 100,00 ml</t>
  </si>
  <si>
    <t>m</t>
  </si>
  <si>
    <t>Entrada de Energia BT para 2 Relógios ≤ 15 kva Tri</t>
  </si>
  <si>
    <t xml:space="preserve">Fornecimento e Instalação de Quadro(s) Elétrico(s) </t>
  </si>
  <si>
    <t>Cavaletes ≥ 8,00 m; AEV = 6m²</t>
  </si>
  <si>
    <t>Mastro para instalação de até 03 RRUs</t>
  </si>
  <si>
    <t>RESUMO</t>
  </si>
  <si>
    <t>Adicionais:</t>
  </si>
  <si>
    <t>Total :</t>
  </si>
  <si>
    <t>Valor Final PV:</t>
  </si>
  <si>
    <t>Projeto:</t>
  </si>
  <si>
    <t>Subtotal:</t>
  </si>
  <si>
    <t>Mastro H ≤ 3,00 m; AEV = 3m²</t>
  </si>
  <si>
    <t>Mastro 3,00 &lt; H ≤ 4,00 m; AEV = 3m²</t>
  </si>
  <si>
    <t>Mastro 4,00 &lt; H ≤ 5,00 m; AEV = 3m²</t>
  </si>
  <si>
    <t>Mastro 5,00 &lt; H ≤ 8,00 m; AEV = 3m²</t>
  </si>
  <si>
    <t>Infraestrutura:</t>
  </si>
  <si>
    <t>CONDIÇÃO DE PAGAMENTO:</t>
  </si>
  <si>
    <t>Skid para equipamentos</t>
  </si>
  <si>
    <t>Guarda-corpo tubular, em ferro galvanizado</t>
  </si>
  <si>
    <t>Escada tipo marinheiro c/ guarda-corpo circular</t>
  </si>
  <si>
    <t>Impermeabilização a base de emulsão asfáltica</t>
  </si>
  <si>
    <t>m²</t>
  </si>
  <si>
    <t>Observações:</t>
  </si>
  <si>
    <t>Fornecimento e instalação de pára- raios completo, de latão cromado, cobre cromado ou aço inoxidável tipo Franklin</t>
  </si>
  <si>
    <t>Furo técnico em concreto com máquina "hilt" com  Ø= 3" ou 4"</t>
  </si>
  <si>
    <t>Fornecimento e instalação de poste de iluminação, com  Ø=2 1/2"; H=3,00m, cabeado, luminária tipo tartaruga ou similar, lâmpada de 200W, fixado em base de concreto</t>
  </si>
  <si>
    <t>Execução de aberturas em lajes (rasgos) incluindo o requadro</t>
  </si>
  <si>
    <t>30% Início da obra - Comprovação da mobilização/Relatório Fotográfico</t>
  </si>
  <si>
    <t>(¹) - Distância em linha reta pelo Google Earth entre a cidade base mais próxima constante no Contrato e o local da obra</t>
  </si>
  <si>
    <t>GERADOR DE P.O.</t>
  </si>
  <si>
    <t>Fornecedor:</t>
  </si>
  <si>
    <t>Centro de Custo:</t>
  </si>
  <si>
    <t>Percentuais:</t>
  </si>
  <si>
    <t>Serviços:</t>
  </si>
  <si>
    <t>Cód. Fornecedor:</t>
  </si>
  <si>
    <t>Material:</t>
  </si>
  <si>
    <t>Item</t>
  </si>
  <si>
    <t>Descrição do Item</t>
  </si>
  <si>
    <t>Conta Contábil</t>
  </si>
  <si>
    <t>Descrição Cta. Contábil</t>
  </si>
  <si>
    <t>Cód. Produto</t>
  </si>
  <si>
    <t>Materiais</t>
  </si>
  <si>
    <t>Serviços</t>
  </si>
  <si>
    <t>I.A. SERVICOS - PROJ. DE ENGENHARIA</t>
  </si>
  <si>
    <t>-</t>
  </si>
  <si>
    <t>I.A. SERVICOS - OBRAS CIVIS</t>
  </si>
  <si>
    <t>CIP MATERIAL - OBRA CIVIL</t>
  </si>
  <si>
    <t>122321450050</t>
  </si>
  <si>
    <t>I.A. MATERIAIS - OBRAS CIVIS</t>
  </si>
  <si>
    <t>20100024</t>
  </si>
  <si>
    <t>Descricao do Item</t>
  </si>
  <si>
    <t>Descricao Cta. Contábil</t>
  </si>
  <si>
    <t>Cód. do Produto</t>
  </si>
  <si>
    <t>OBRA CIVIL - MATERIAL</t>
  </si>
  <si>
    <t>20100016</t>
  </si>
  <si>
    <t>Total Geral:</t>
  </si>
  <si>
    <t>CIP SERV ENERGIA ELETRICA</t>
  </si>
  <si>
    <t>122311450060</t>
  </si>
  <si>
    <t>I.A. SERVICOS - ENERGIA ELETRICA</t>
  </si>
  <si>
    <t>20100019</t>
  </si>
  <si>
    <t>CIP MATERIAL - ACESSORIOS</t>
  </si>
  <si>
    <t>122321450020</t>
  </si>
  <si>
    <t>I.A. MATERIAIS - ACESSORIOS</t>
  </si>
  <si>
    <t>20100021</t>
  </si>
  <si>
    <t>GERADOR DE ORÇAMENTO</t>
  </si>
  <si>
    <t>CIP MATERIAL - ILUMINACAO</t>
  </si>
  <si>
    <t>122321450030</t>
  </si>
  <si>
    <t>I.A. MATERIAIS - BALIZAMENTO</t>
  </si>
  <si>
    <t>20100022</t>
  </si>
  <si>
    <t>Valores (R$)</t>
  </si>
  <si>
    <t>CIP MATERIAL - E.ELETRICA</t>
  </si>
  <si>
    <t>122321450040</t>
  </si>
  <si>
    <t>I.A. MATERIAIS - ENERGIA ELETRICA</t>
  </si>
  <si>
    <t>20100023</t>
  </si>
  <si>
    <t>CIP MATERIAL - OUTROS</t>
  </si>
  <si>
    <t>122321450060</t>
  </si>
  <si>
    <t>I.A. MATERIAIS - OUTROS</t>
  </si>
  <si>
    <t>20100032</t>
  </si>
  <si>
    <r>
      <t xml:space="preserve">LPU - </t>
    </r>
    <r>
      <rPr>
        <b/>
        <i/>
        <sz val="20"/>
        <color theme="1"/>
        <rFont val="Calibri"/>
        <family val="2"/>
        <scheme val="minor"/>
      </rPr>
      <t>Rooftop/Collo RT</t>
    </r>
    <r>
      <rPr>
        <b/>
        <sz val="20"/>
        <color theme="1"/>
        <rFont val="Calibri"/>
        <family val="2"/>
        <scheme val="minor"/>
      </rPr>
      <t>- 2017</t>
    </r>
  </si>
  <si>
    <t>Projetos Executivos e Laudo da Estrutura</t>
  </si>
  <si>
    <t>Documentações p / Licenciamento e Site Book ( incluindo vistoria , As Built, laudo de aterramento, ARTs, etc.)</t>
  </si>
  <si>
    <t>Execução de malha de aterramento (aterramento em cabo de cobre com conexões em FCIs, abrangendo conexões dos equipamentos, quadros, estrutura vertical, aterramentos dos Feeders e partes metálicas)</t>
  </si>
  <si>
    <t>Execução de Rede de Elétrica e FO até os equipamentos</t>
  </si>
  <si>
    <t>Instalação e fornecimento de esteiramento L = 400mm; C ≤ 10ml</t>
  </si>
  <si>
    <t>ml</t>
  </si>
  <si>
    <t>Instalação do Quadro Elétrico TIM ou CLARO fornecido pela QMC</t>
  </si>
  <si>
    <t>Adicional para fornecimento de Quadro Elétrico TIM ou CLARO</t>
  </si>
  <si>
    <t>Até 1.000Km</t>
  </si>
  <si>
    <t>1.000 - 2.000Km</t>
  </si>
  <si>
    <t>&gt; 2.000Km</t>
  </si>
  <si>
    <t>Valor com Fator Correção Distância da Base:</t>
  </si>
  <si>
    <t>Fator Correção Distância da Base da Empresa(raio) até a Obra² (marcar com um X)</t>
  </si>
  <si>
    <t>X</t>
  </si>
  <si>
    <t>Estrutura Metálica (por kg)</t>
  </si>
  <si>
    <t>Mastros/ Cavaletes (com suportes p/antenas de RF e TX -  fixados com base de concreto + contraventamentos) - por unidade</t>
  </si>
  <si>
    <t>Encaminhamento de energia e FO (contendo: 2 Eletrodutos FºGºFº com conduletes, caixas de passagem, cabos de energia 1KV 1ª linha, arame guia e fixações) - por comprimento</t>
  </si>
  <si>
    <t>Itens Adicionais (qdo aplicável; para itens 6.10 a 6.20, descrever)</t>
  </si>
  <si>
    <t>PROJETO EXECUTIVO</t>
  </si>
  <si>
    <t>OBRA CIVIL - SERVICOS</t>
  </si>
  <si>
    <t>1.2.4.1.1600030</t>
  </si>
  <si>
    <t>1.2.4.1.1600050</t>
  </si>
  <si>
    <t>1.2.4.2.1610050</t>
  </si>
  <si>
    <t>BR-CIP-2000010</t>
  </si>
  <si>
    <t>BR-CIP-2000002</t>
  </si>
  <si>
    <t>BR-CIP-2000014</t>
  </si>
  <si>
    <t>OBS.: Preencher na célula G2 o percentual aplicável de Serviços que o Fornecedor informar (Material é calculado), sabendo-se que não será permitido 0% (zero por cento).</t>
  </si>
  <si>
    <t>40% Conclusão do site - RFI/Relatório Fotográfico (pronto para Aceitação QMC)</t>
  </si>
  <si>
    <t>15% Entrega site book - ligação de energia definitiva em nome da operadora¹  +  15% na Aceitação QMC</t>
  </si>
  <si>
    <t>TIM</t>
  </si>
  <si>
    <t>verba</t>
  </si>
  <si>
    <t>Projeto de ampliação de carga a ser apresentado na Celesc</t>
  </si>
  <si>
    <t>BR-SC-BCU-01873</t>
  </si>
  <si>
    <t>SCBCU36</t>
  </si>
  <si>
    <t>Nota: Mastro 6m pesa 463,81kg  com 3  suportes tipo bandeira a definir</t>
  </si>
  <si>
    <t xml:space="preserve">CBS INFRAESTRUTURA  Data: 20.03.18 </t>
  </si>
  <si>
    <t>Mezanino para apoiar na laje da Caixa dagua a 3m abaixo</t>
  </si>
  <si>
    <t>kg</t>
  </si>
  <si>
    <t>Porta de acesso prevista não prevista custo, obra complicada, mexer na estrutura existente do proprietário</t>
  </si>
  <si>
    <t>Escada tipo marinheiro c/ guarda-corpo circular manter a existente</t>
  </si>
  <si>
    <t>Plataforma  de Acesso a Marinheiro com guarda corpo leve até 70kg</t>
  </si>
  <si>
    <t xml:space="preserve">Transporte QDE da APE para Bauru para site SC BCU001873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</si>
</sst>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[$R$-416]\ * #,##0.00_-;\-[$R$-416]\ * #,##0.00_-;_-[$R$-416]\ * &quot;-&quot;??_-;_-@_-"/>
    <numFmt numFmtId="165" formatCode="&quot;R$&quot;\ #,##0.00"/>
    <numFmt numFmtId="166" formatCode="dd/mm/yy;@"/>
  </numFmts>
  <fonts count="12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8"/>
      <color rgb="FF000000"/>
      <name val="Arial"/>
      <family val="2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2" fillId="0" borderId="0"/>
  </cellStyleXfs>
  <cellXfs count="138">
    <xf numFmtId="0" fontId="0" fillId="0" borderId="0" xfId="0"/>
    <xf numFmtId="0" fontId="0" fillId="0" borderId="0" xfId="0"/>
    <xf numFmtId="164" fontId="0" fillId="2" borderId="1" xfId="0" applyNumberFormat="1" applyFill="1" applyBorder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2" borderId="1" xfId="0" applyNumberFormat="1" applyFill="1" applyBorder="1" applyAlignment="1">
      <alignment vertical="center"/>
    </xf>
    <xf numFmtId="0" fontId="1" fillId="3" borderId="1" xfId="0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vertical="center"/>
      <protection locked="0"/>
    </xf>
    <xf numFmtId="165" fontId="0" fillId="2" borderId="1" xfId="0" applyNumberFormat="1" applyFill="1" applyBorder="1" applyAlignment="1" applyProtection="1">
      <alignment horizontal="center" vertical="center"/>
      <protection locked="0"/>
    </xf>
    <xf numFmtId="2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2" fontId="0" fillId="0" borderId="1" xfId="1" applyNumberFormat="1" applyFont="1" applyFill="1" applyBorder="1" applyAlignment="1" applyProtection="1">
      <alignment horizontal="center" vertical="center"/>
      <protection locked="0"/>
    </xf>
    <xf numFmtId="9" fontId="0" fillId="0" borderId="1" xfId="1" applyFont="1" applyFill="1" applyBorder="1" applyAlignment="1" applyProtection="1">
      <alignment horizontal="center" vertical="center"/>
      <protection locked="0"/>
    </xf>
    <xf numFmtId="165" fontId="0" fillId="2" borderId="1" xfId="0" applyNumberFormat="1" applyFill="1" applyBorder="1" applyAlignment="1" applyProtection="1">
      <alignment horizontal="center" vertical="center" wrapText="1"/>
    </xf>
    <xf numFmtId="2" fontId="1" fillId="3" borderId="1" xfId="1" applyNumberFormat="1" applyFont="1" applyFill="1" applyBorder="1" applyAlignment="1" applyProtection="1">
      <alignment horizontal="right" vertical="center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vertical="center"/>
    </xf>
    <xf numFmtId="0" fontId="0" fillId="2" borderId="1" xfId="0" applyFill="1" applyBorder="1" applyAlignment="1" applyProtection="1">
      <alignment vertical="center" wrapText="1"/>
    </xf>
    <xf numFmtId="164" fontId="0" fillId="2" borderId="1" xfId="0" applyNumberFormat="1" applyFill="1" applyBorder="1" applyAlignment="1" applyProtection="1">
      <alignment horizontal="center" vertical="center"/>
    </xf>
    <xf numFmtId="164" fontId="0" fillId="2" borderId="1" xfId="0" applyNumberFormat="1" applyFill="1" applyBorder="1" applyAlignment="1" applyProtection="1">
      <alignment vertical="center" wrapText="1"/>
    </xf>
    <xf numFmtId="165" fontId="0" fillId="2" borderId="1" xfId="0" applyNumberFormat="1" applyFill="1" applyBorder="1" applyAlignment="1" applyProtection="1">
      <alignment vertical="center" wrapText="1"/>
    </xf>
    <xf numFmtId="0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Fill="1" applyBorder="1"/>
    <xf numFmtId="0" fontId="0" fillId="2" borderId="1" xfId="0" applyFill="1" applyBorder="1" applyAlignment="1" applyProtection="1">
      <alignment horizontal="center" vertical="center"/>
    </xf>
    <xf numFmtId="165" fontId="1" fillId="3" borderId="1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1" xfId="0" applyNumberFormat="1" applyBorder="1" applyAlignment="1" applyProtection="1">
      <protection locked="0"/>
    </xf>
    <xf numFmtId="0" fontId="0" fillId="0" borderId="1" xfId="0" applyNumberFormat="1" applyBorder="1" applyAlignment="1" applyProtection="1">
      <alignment vertical="center"/>
      <protection locked="0"/>
    </xf>
    <xf numFmtId="165" fontId="0" fillId="0" borderId="1" xfId="0" applyNumberFormat="1" applyFill="1" applyBorder="1" applyAlignment="1" applyProtection="1">
      <alignment horizontal="center" vertical="center"/>
      <protection locked="0"/>
    </xf>
    <xf numFmtId="2" fontId="1" fillId="3" borderId="3" xfId="1" applyNumberFormat="1" applyFont="1" applyFill="1" applyBorder="1" applyAlignment="1" applyProtection="1">
      <alignment horizontal="right" vertical="center"/>
    </xf>
    <xf numFmtId="0" fontId="0" fillId="0" borderId="1" xfId="0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</xf>
    <xf numFmtId="165" fontId="1" fillId="3" borderId="1" xfId="0" applyNumberFormat="1" applyFont="1" applyFill="1" applyBorder="1" applyAlignment="1" applyProtection="1">
      <alignment horizontal="center" vertical="center" wrapText="1"/>
    </xf>
    <xf numFmtId="2" fontId="1" fillId="3" borderId="3" xfId="0" applyNumberFormat="1" applyFont="1" applyFill="1" applyBorder="1" applyAlignment="1" applyProtection="1">
      <alignment horizontal="center" vertical="center"/>
    </xf>
    <xf numFmtId="0" fontId="0" fillId="0" borderId="1" xfId="1" applyNumberFormat="1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right" vertical="center" wrapText="1"/>
    </xf>
    <xf numFmtId="165" fontId="0" fillId="2" borderId="1" xfId="0" applyNumberFormat="1" applyFill="1" applyBorder="1" applyAlignment="1" applyProtection="1">
      <alignment horizontal="center" vertical="center" wrapText="1"/>
      <protection hidden="1"/>
    </xf>
    <xf numFmtId="165" fontId="0" fillId="3" borderId="1" xfId="0" applyNumberFormat="1" applyFill="1" applyBorder="1" applyAlignment="1" applyProtection="1">
      <alignment horizontal="center" vertical="center" wrapText="1"/>
      <protection hidden="1"/>
    </xf>
    <xf numFmtId="165" fontId="0" fillId="3" borderId="1" xfId="0" applyNumberFormat="1" applyFill="1" applyBorder="1" applyAlignment="1" applyProtection="1">
      <alignment horizontal="center" vertical="center"/>
      <protection hidden="1"/>
    </xf>
    <xf numFmtId="165" fontId="0" fillId="2" borderId="1" xfId="0" applyNumberFormat="1" applyFill="1" applyBorder="1" applyAlignment="1" applyProtection="1">
      <alignment horizontal="center" vertical="center"/>
      <protection hidden="1"/>
    </xf>
    <xf numFmtId="165" fontId="0" fillId="2" borderId="1" xfId="0" applyNumberFormat="1" applyFill="1" applyBorder="1" applyAlignment="1" applyProtection="1">
      <alignment vertical="center"/>
      <protection hidden="1"/>
    </xf>
    <xf numFmtId="165" fontId="3" fillId="3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right" vertical="center"/>
    </xf>
    <xf numFmtId="0" fontId="0" fillId="3" borderId="1" xfId="0" applyFill="1" applyBorder="1" applyAlignment="1" applyProtection="1">
      <alignment vertical="center"/>
    </xf>
    <xf numFmtId="164" fontId="0" fillId="3" borderId="1" xfId="0" applyNumberFormat="1" applyFill="1" applyBorder="1" applyAlignment="1" applyProtection="1">
      <alignment horizontal="center" vertical="center"/>
    </xf>
    <xf numFmtId="165" fontId="0" fillId="3" borderId="1" xfId="0" applyNumberFormat="1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left" vertical="center"/>
      <protection locked="0"/>
    </xf>
    <xf numFmtId="0" fontId="0" fillId="3" borderId="1" xfId="0" applyNumberFormat="1" applyFill="1" applyBorder="1" applyAlignment="1" applyProtection="1">
      <alignment horizontal="center" vertical="center"/>
      <protection locked="0"/>
    </xf>
    <xf numFmtId="165" fontId="0" fillId="3" borderId="1" xfId="0" applyNumberForma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left" vertical="center"/>
    </xf>
    <xf numFmtId="0" fontId="0" fillId="3" borderId="1" xfId="0" applyNumberFormat="1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left" vertical="center" wrapText="1"/>
    </xf>
    <xf numFmtId="0" fontId="0" fillId="3" borderId="1" xfId="0" applyFill="1" applyBorder="1" applyAlignment="1" applyProtection="1">
      <alignment vertical="center" wrapText="1"/>
    </xf>
    <xf numFmtId="0" fontId="0" fillId="0" borderId="0" xfId="0" applyProtection="1">
      <protection hidden="1"/>
    </xf>
    <xf numFmtId="0" fontId="0" fillId="0" borderId="0" xfId="0" applyAlignment="1">
      <alignment horizontal="center"/>
    </xf>
    <xf numFmtId="0" fontId="1" fillId="3" borderId="1" xfId="0" applyFont="1" applyFill="1" applyBorder="1" applyAlignment="1" applyProtection="1">
      <alignment horizontal="right" vertical="center"/>
      <protection hidden="1"/>
    </xf>
    <xf numFmtId="0" fontId="9" fillId="3" borderId="3" xfId="0" applyNumberFormat="1" applyFont="1" applyFill="1" applyBorder="1" applyAlignment="1" applyProtection="1">
      <alignment horizontal="center" vertical="center"/>
      <protection hidden="1"/>
    </xf>
    <xf numFmtId="165" fontId="1" fillId="3" borderId="1" xfId="0" applyNumberFormat="1" applyFont="1" applyFill="1" applyBorder="1" applyAlignment="1" applyProtection="1">
      <alignment horizontal="right" vertical="center" wrapText="1"/>
      <protection hidden="1"/>
    </xf>
    <xf numFmtId="0" fontId="1" fillId="3" borderId="1" xfId="0" applyFont="1" applyFill="1" applyBorder="1" applyAlignment="1" applyProtection="1">
      <alignment horizontal="center" vertical="center"/>
      <protection hidden="1"/>
    </xf>
    <xf numFmtId="0" fontId="1" fillId="3" borderId="1" xfId="0" applyFont="1" applyFill="1" applyBorder="1" applyAlignment="1" applyProtection="1">
      <alignment horizontal="center" vertical="center" wrapText="1"/>
      <protection hidden="1"/>
    </xf>
    <xf numFmtId="165" fontId="1" fillId="3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3" borderId="1" xfId="0" applyNumberFormat="1" applyFont="1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center" vertical="center" wrapText="1"/>
      <protection hidden="1"/>
    </xf>
    <xf numFmtId="0" fontId="0" fillId="3" borderId="1" xfId="0" applyFill="1" applyBorder="1" applyAlignment="1" applyProtection="1">
      <alignment vertical="center" wrapText="1"/>
      <protection hidden="1"/>
    </xf>
    <xf numFmtId="0" fontId="0" fillId="3" borderId="1" xfId="0" applyFill="1" applyBorder="1" applyAlignment="1" applyProtection="1">
      <alignment horizontal="left" vertical="center" wrapText="1"/>
      <protection hidden="1"/>
    </xf>
    <xf numFmtId="165" fontId="3" fillId="3" borderId="1" xfId="0" applyNumberFormat="1" applyFont="1" applyFill="1" applyBorder="1" applyProtection="1">
      <protection hidden="1"/>
    </xf>
    <xf numFmtId="0" fontId="10" fillId="6" borderId="14" xfId="0" applyNumberFormat="1" applyFont="1" applyFill="1" applyBorder="1" applyAlignment="1">
      <alignment horizontal="left" vertical="center" wrapText="1"/>
    </xf>
    <xf numFmtId="0" fontId="10" fillId="6" borderId="14" xfId="0" applyNumberFormat="1" applyFont="1" applyFill="1" applyBorder="1" applyAlignment="1">
      <alignment horizontal="center" vertical="center" wrapText="1"/>
    </xf>
    <xf numFmtId="0" fontId="10" fillId="6" borderId="14" xfId="0" applyNumberFormat="1" applyFont="1" applyFill="1" applyBorder="1" applyAlignment="1">
      <alignment vertical="center" wrapText="1" readingOrder="1"/>
    </xf>
    <xf numFmtId="165" fontId="1" fillId="3" borderId="5" xfId="0" applyNumberFormat="1" applyFont="1" applyFill="1" applyBorder="1" applyAlignment="1" applyProtection="1">
      <alignment horizontal="right" vertical="center" wrapText="1"/>
      <protection hidden="1"/>
    </xf>
    <xf numFmtId="0" fontId="0" fillId="0" borderId="5" xfId="0" applyBorder="1" applyProtection="1">
      <protection hidden="1"/>
    </xf>
    <xf numFmtId="165" fontId="3" fillId="3" borderId="1" xfId="0" applyNumberFormat="1" applyFont="1" applyFill="1" applyBorder="1" applyAlignment="1" applyProtection="1">
      <alignment horizontal="right"/>
      <protection hidden="1"/>
    </xf>
    <xf numFmtId="165" fontId="3" fillId="3" borderId="1" xfId="0" applyNumberFormat="1" applyFont="1" applyFill="1" applyBorder="1" applyAlignment="1" applyProtection="1">
      <protection hidden="1"/>
    </xf>
    <xf numFmtId="0" fontId="0" fillId="0" borderId="0" xfId="0" applyAlignment="1">
      <alignment horizontal="right"/>
    </xf>
    <xf numFmtId="9" fontId="3" fillId="0" borderId="1" xfId="1" applyFont="1" applyBorder="1" applyAlignment="1" applyProtection="1">
      <alignment horizontal="center"/>
      <protection locked="0"/>
    </xf>
    <xf numFmtId="9" fontId="3" fillId="3" borderId="1" xfId="1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locked="0"/>
    </xf>
    <xf numFmtId="164" fontId="0" fillId="0" borderId="1" xfId="0" applyNumberFormat="1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vertic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165" fontId="3" fillId="4" borderId="1" xfId="0" applyNumberFormat="1" applyFont="1" applyFill="1" applyBorder="1" applyAlignment="1" applyProtection="1">
      <alignment horizontal="center" vertical="center"/>
      <protection hidden="1"/>
    </xf>
    <xf numFmtId="2" fontId="1" fillId="3" borderId="5" xfId="1" applyNumberFormat="1" applyFont="1" applyFill="1" applyBorder="1" applyAlignment="1" applyProtection="1">
      <alignment horizontal="right" vertical="center"/>
    </xf>
    <xf numFmtId="2" fontId="1" fillId="3" borderId="6" xfId="1" applyNumberFormat="1" applyFont="1" applyFill="1" applyBorder="1" applyAlignment="1" applyProtection="1">
      <alignment horizontal="right" vertical="center"/>
    </xf>
    <xf numFmtId="0" fontId="4" fillId="5" borderId="1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3" borderId="13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2" fontId="3" fillId="3" borderId="5" xfId="0" applyNumberFormat="1" applyFont="1" applyFill="1" applyBorder="1" applyAlignment="1" applyProtection="1">
      <alignment horizontal="center" vertical="center"/>
      <protection hidden="1"/>
    </xf>
    <xf numFmtId="2" fontId="3" fillId="3" borderId="6" xfId="0" applyNumberFormat="1" applyFont="1" applyFill="1" applyBorder="1" applyAlignment="1" applyProtection="1">
      <alignment horizontal="center" vertical="center"/>
      <protection hidden="1"/>
    </xf>
    <xf numFmtId="0" fontId="1" fillId="3" borderId="1" xfId="0" applyFont="1" applyFill="1" applyBorder="1" applyAlignment="1" applyProtection="1">
      <alignment horizontal="center" vertical="center"/>
    </xf>
    <xf numFmtId="165" fontId="1" fillId="3" borderId="3" xfId="0" applyNumberFormat="1" applyFont="1" applyFill="1" applyBorder="1" applyAlignment="1" applyProtection="1">
      <alignment horizontal="right" vertical="center"/>
    </xf>
    <xf numFmtId="165" fontId="1" fillId="3" borderId="4" xfId="0" applyNumberFormat="1" applyFont="1" applyFill="1" applyBorder="1" applyAlignment="1" applyProtection="1">
      <alignment horizontal="right" vertical="center"/>
    </xf>
    <xf numFmtId="165" fontId="1" fillId="3" borderId="2" xfId="0" applyNumberFormat="1" applyFont="1" applyFill="1" applyBorder="1" applyAlignment="1" applyProtection="1">
      <alignment horizontal="right" vertical="center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6" xfId="0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6" fillId="3" borderId="0" xfId="2" applyFont="1" applyFill="1" applyAlignment="1">
      <alignment horizontal="left"/>
    </xf>
    <xf numFmtId="0" fontId="6" fillId="3" borderId="10" xfId="2" applyFont="1" applyFill="1" applyBorder="1" applyAlignment="1">
      <alignment horizontal="left"/>
    </xf>
    <xf numFmtId="0" fontId="1" fillId="3" borderId="7" xfId="0" applyFont="1" applyFill="1" applyBorder="1" applyAlignment="1" applyProtection="1">
      <alignment horizontal="left" vertical="center" wrapText="1"/>
    </xf>
    <xf numFmtId="0" fontId="1" fillId="3" borderId="8" xfId="0" applyFont="1" applyFill="1" applyBorder="1" applyAlignment="1" applyProtection="1">
      <alignment horizontal="left" vertical="center" wrapText="1"/>
    </xf>
    <xf numFmtId="0" fontId="1" fillId="3" borderId="9" xfId="0" applyFont="1" applyFill="1" applyBorder="1" applyAlignment="1" applyProtection="1">
      <alignment horizontal="left" vertical="center" wrapText="1"/>
    </xf>
    <xf numFmtId="0" fontId="6" fillId="3" borderId="11" xfId="0" applyFont="1" applyFill="1" applyBorder="1" applyAlignment="1">
      <alignment horizontal="left" wrapText="1"/>
    </xf>
    <xf numFmtId="0" fontId="6" fillId="3" borderId="12" xfId="0" applyFont="1" applyFill="1" applyBorder="1" applyAlignment="1">
      <alignment horizontal="left" wrapText="1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2" borderId="1" xfId="0" applyFill="1" applyBorder="1" applyAlignment="1">
      <alignment horizontal="center"/>
    </xf>
    <xf numFmtId="0" fontId="5" fillId="5" borderId="7" xfId="0" applyFont="1" applyFill="1" applyBorder="1" applyAlignment="1" applyProtection="1">
      <alignment horizontal="center" vertical="center"/>
      <protection hidden="1"/>
    </xf>
    <xf numFmtId="0" fontId="5" fillId="5" borderId="4" xfId="0" applyFont="1" applyFill="1" applyBorder="1" applyAlignment="1" applyProtection="1">
      <alignment horizontal="center" vertical="center"/>
      <protection hidden="1"/>
    </xf>
    <xf numFmtId="0" fontId="5" fillId="5" borderId="2" xfId="0" applyFont="1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7" xfId="0" applyFill="1" applyBorder="1" applyAlignment="1" applyProtection="1">
      <alignment horizontal="center"/>
      <protection hidden="1"/>
    </xf>
    <xf numFmtId="0" fontId="0" fillId="3" borderId="9" xfId="0" applyFill="1" applyBorder="1" applyAlignment="1" applyProtection="1">
      <alignment horizontal="center"/>
      <protection hidden="1"/>
    </xf>
    <xf numFmtId="0" fontId="0" fillId="3" borderId="15" xfId="0" applyFill="1" applyBorder="1" applyAlignment="1" applyProtection="1">
      <alignment horizontal="center"/>
      <protection hidden="1"/>
    </xf>
    <xf numFmtId="0" fontId="0" fillId="3" borderId="10" xfId="0" applyFill="1" applyBorder="1" applyAlignment="1" applyProtection="1">
      <alignment horizontal="center"/>
      <protection hidden="1"/>
    </xf>
    <xf numFmtId="0" fontId="0" fillId="3" borderId="13" xfId="0" applyFill="1" applyBorder="1" applyAlignment="1" applyProtection="1">
      <alignment horizontal="center"/>
      <protection hidden="1"/>
    </xf>
    <xf numFmtId="0" fontId="0" fillId="3" borderId="12" xfId="0" applyFill="1" applyBorder="1" applyAlignment="1" applyProtection="1">
      <alignment horizontal="center"/>
      <protection hidden="1"/>
    </xf>
    <xf numFmtId="165" fontId="1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5" borderId="3" xfId="0" applyFont="1" applyFill="1" applyBorder="1" applyAlignment="1" applyProtection="1">
      <alignment horizontal="center" vertical="center"/>
      <protection hidden="1"/>
    </xf>
    <xf numFmtId="0" fontId="1" fillId="3" borderId="5" xfId="0" applyFont="1" applyFill="1" applyBorder="1" applyAlignment="1" applyProtection="1">
      <alignment horizontal="center" vertical="center"/>
      <protection hidden="1"/>
    </xf>
    <xf numFmtId="0" fontId="1" fillId="3" borderId="6" xfId="0" applyFont="1" applyFill="1" applyBorder="1" applyAlignment="1" applyProtection="1">
      <alignment horizontal="center" vertical="center"/>
      <protection hidden="1"/>
    </xf>
    <xf numFmtId="0" fontId="8" fillId="3" borderId="5" xfId="0" applyFont="1" applyFill="1" applyBorder="1" applyAlignment="1" applyProtection="1">
      <alignment horizontal="center" vertical="center"/>
      <protection hidden="1"/>
    </xf>
    <xf numFmtId="0" fontId="8" fillId="3" borderId="6" xfId="0" applyFont="1" applyFill="1" applyBorder="1" applyAlignment="1" applyProtection="1">
      <alignment horizontal="center" vertical="center"/>
      <protection hidden="1"/>
    </xf>
    <xf numFmtId="165" fontId="1" fillId="3" borderId="1" xfId="0" applyNumberFormat="1" applyFont="1" applyFill="1" applyBorder="1" applyAlignment="1" applyProtection="1">
      <alignment horizontal="right" vertical="center" wrapText="1"/>
      <protection hidden="1"/>
    </xf>
    <xf numFmtId="0" fontId="11" fillId="3" borderId="0" xfId="0" applyFont="1" applyFill="1" applyBorder="1" applyAlignment="1" applyProtection="1">
      <alignment horizontal="left" vertical="top" wrapText="1"/>
      <protection hidden="1"/>
    </xf>
    <xf numFmtId="0" fontId="0" fillId="3" borderId="0" xfId="0" applyFill="1" applyBorder="1" applyAlignment="1" applyProtection="1">
      <alignment horizontal="left" vertical="top" wrapText="1"/>
      <protection hidden="1"/>
    </xf>
    <xf numFmtId="165" fontId="3" fillId="3" borderId="5" xfId="0" applyNumberFormat="1" applyFont="1" applyFill="1" applyBorder="1" applyAlignment="1" applyProtection="1">
      <alignment horizontal="center"/>
      <protection hidden="1"/>
    </xf>
  </cellXfs>
  <cellStyles count="3">
    <cellStyle name="Normal" xfId="0" builtinId="0"/>
    <cellStyle name="Normal 3" xfId="2"/>
    <cellStyle name="Porcentagem" xfId="1" builtinId="5"/>
  </cellStyles>
  <dxfs count="1">
    <dxf>
      <font>
        <b/>
        <i val="0"/>
        <color rgb="FFFF0000"/>
      </font>
      <fill>
        <patternFill patternType="none">
          <fgColor auto="1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50131</xdr:colOff>
      <xdr:row>0</xdr:row>
      <xdr:rowOff>80210</xdr:rowOff>
    </xdr:from>
    <xdr:to>
      <xdr:col>0</xdr:col>
      <xdr:colOff>624185</xdr:colOff>
      <xdr:row>0</xdr:row>
      <xdr:rowOff>286585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131" y="80210"/>
          <a:ext cx="574054" cy="206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76200</xdr:rowOff>
    </xdr:from>
    <xdr:to>
      <xdr:col>0</xdr:col>
      <xdr:colOff>621679</xdr:colOff>
      <xdr:row>0</xdr:row>
      <xdr:rowOff>282575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76200"/>
          <a:ext cx="574054" cy="206375"/>
        </a:xfrm>
        <a:prstGeom prst="rect">
          <a:avLst/>
        </a:prstGeom>
      </xdr:spPr>
    </xdr:pic>
    <xdr:clientData/>
  </xdr:twoCellAnchor>
  <xdr:twoCellAnchor>
    <xdr:from>
      <xdr:col>0</xdr:col>
      <xdr:colOff>123825</xdr:colOff>
      <xdr:row>10</xdr:row>
      <xdr:rowOff>66675</xdr:rowOff>
    </xdr:from>
    <xdr:to>
      <xdr:col>0</xdr:col>
      <xdr:colOff>697879</xdr:colOff>
      <xdr:row>10</xdr:row>
      <xdr:rowOff>273050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3825" y="2752725"/>
          <a:ext cx="574054" cy="206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topLeftCell="A35" zoomScale="85" zoomScaleNormal="85" workbookViewId="0">
      <selection activeCell="K49" sqref="K49"/>
    </sheetView>
  </sheetViews>
  <sheetFormatPr defaultRowHeight="14.4" x14ac:dyDescent="0.3"/>
  <cols>
    <col min="1" max="1" width="9.5546875" customWidth="1"/>
    <col min="2" max="2" width="88.88671875" customWidth="1"/>
    <col min="3" max="3" width="13.88671875" bestFit="1" customWidth="1"/>
    <col min="4" max="4" width="16.33203125" style="4" customWidth="1"/>
    <col min="5" max="5" width="19" style="6" bestFit="1" customWidth="1"/>
    <col min="6" max="6" width="20.5546875" style="5" customWidth="1"/>
    <col min="7" max="7" width="10.88671875" bestFit="1" customWidth="1"/>
    <col min="8" max="8" width="11.88671875" bestFit="1" customWidth="1"/>
    <col min="9" max="9" width="10.88671875" bestFit="1" customWidth="1"/>
  </cols>
  <sheetData>
    <row r="1" spans="1:9" s="1" customFormat="1" ht="30" customHeight="1" x14ac:dyDescent="0.3">
      <c r="A1" s="26"/>
      <c r="B1" s="91" t="s">
        <v>104</v>
      </c>
      <c r="C1" s="91"/>
      <c r="D1" s="91"/>
      <c r="E1" s="91"/>
      <c r="F1" s="91"/>
    </row>
    <row r="2" spans="1:9" s="1" customFormat="1" ht="15" customHeight="1" x14ac:dyDescent="0.3">
      <c r="A2" s="104" t="s">
        <v>12</v>
      </c>
      <c r="B2" s="102" t="s">
        <v>140</v>
      </c>
      <c r="C2" s="8" t="s">
        <v>35</v>
      </c>
      <c r="D2" s="46">
        <v>2017</v>
      </c>
      <c r="E2" s="17" t="s">
        <v>7</v>
      </c>
      <c r="F2" s="47" t="s">
        <v>137</v>
      </c>
    </row>
    <row r="3" spans="1:9" ht="15" customHeight="1" x14ac:dyDescent="0.3">
      <c r="A3" s="105"/>
      <c r="B3" s="103"/>
      <c r="C3" s="8" t="s">
        <v>13</v>
      </c>
      <c r="D3" s="47" t="s">
        <v>134</v>
      </c>
      <c r="E3" s="17" t="s">
        <v>14</v>
      </c>
      <c r="F3" s="47" t="s">
        <v>138</v>
      </c>
    </row>
    <row r="4" spans="1:9" s="1" customFormat="1" ht="21.9" customHeight="1" x14ac:dyDescent="0.3">
      <c r="A4" s="9" t="s">
        <v>2</v>
      </c>
      <c r="B4" s="9" t="s">
        <v>8</v>
      </c>
      <c r="C4" s="35" t="s">
        <v>15</v>
      </c>
      <c r="D4" s="36" t="s">
        <v>16</v>
      </c>
      <c r="E4" s="37" t="s">
        <v>1</v>
      </c>
      <c r="F4" s="36" t="s">
        <v>6</v>
      </c>
    </row>
    <row r="5" spans="1:9" ht="21.9" customHeight="1" x14ac:dyDescent="0.3">
      <c r="A5" s="18">
        <v>1</v>
      </c>
      <c r="B5" s="20" t="s">
        <v>0</v>
      </c>
      <c r="C5" s="18"/>
      <c r="D5" s="15"/>
      <c r="E5" s="39" t="s">
        <v>36</v>
      </c>
      <c r="F5" s="40">
        <f>SUM(F6:F7)</f>
        <v>2520</v>
      </c>
    </row>
    <row r="6" spans="1:9" s="1" customFormat="1" ht="21.9" customHeight="1" x14ac:dyDescent="0.3">
      <c r="A6" s="49">
        <v>1</v>
      </c>
      <c r="B6" s="58" t="s">
        <v>105</v>
      </c>
      <c r="C6" s="50" t="s">
        <v>15</v>
      </c>
      <c r="D6" s="51">
        <v>3780</v>
      </c>
      <c r="E6" s="12"/>
      <c r="F6" s="41">
        <f>D6*E6</f>
        <v>0</v>
      </c>
      <c r="I6" s="4"/>
    </row>
    <row r="7" spans="1:9" ht="28.8" x14ac:dyDescent="0.3">
      <c r="A7" s="84">
        <v>2</v>
      </c>
      <c r="B7" s="58" t="s">
        <v>106</v>
      </c>
      <c r="C7" s="50" t="s">
        <v>15</v>
      </c>
      <c r="D7" s="51">
        <v>2520</v>
      </c>
      <c r="E7" s="12">
        <v>1</v>
      </c>
      <c r="F7" s="41">
        <f>D7*E7</f>
        <v>2520</v>
      </c>
      <c r="H7" s="4"/>
      <c r="I7" s="4"/>
    </row>
    <row r="8" spans="1:9" ht="21.9" customHeight="1" x14ac:dyDescent="0.3">
      <c r="A8" s="18">
        <v>2</v>
      </c>
      <c r="B8" s="20" t="s">
        <v>119</v>
      </c>
      <c r="C8" s="22"/>
      <c r="D8" s="23"/>
      <c r="E8" s="39" t="s">
        <v>36</v>
      </c>
      <c r="F8" s="40">
        <f>SUM(F9:F12)</f>
        <v>26864.775000000001</v>
      </c>
    </row>
    <row r="9" spans="1:9" x14ac:dyDescent="0.3">
      <c r="A9" s="48">
        <v>1</v>
      </c>
      <c r="B9" s="49" t="s">
        <v>17</v>
      </c>
      <c r="C9" s="50" t="s">
        <v>21</v>
      </c>
      <c r="D9" s="51">
        <v>25.2</v>
      </c>
      <c r="E9" s="13"/>
      <c r="F9" s="42">
        <f t="shared" ref="F9:F12" si="0">D9*E9</f>
        <v>0</v>
      </c>
      <c r="G9" s="3"/>
      <c r="H9" s="4"/>
    </row>
    <row r="10" spans="1:9" x14ac:dyDescent="0.3">
      <c r="A10" s="48">
        <v>2</v>
      </c>
      <c r="B10" s="49" t="s">
        <v>18</v>
      </c>
      <c r="C10" s="50" t="s">
        <v>21</v>
      </c>
      <c r="D10" s="51">
        <v>24.3</v>
      </c>
      <c r="E10" s="13"/>
      <c r="F10" s="42">
        <f t="shared" si="0"/>
        <v>0</v>
      </c>
      <c r="G10" s="3"/>
      <c r="H10" s="4"/>
    </row>
    <row r="11" spans="1:9" x14ac:dyDescent="0.3">
      <c r="A11" s="48">
        <v>3</v>
      </c>
      <c r="B11" s="49" t="s">
        <v>19</v>
      </c>
      <c r="C11" s="50" t="s">
        <v>21</v>
      </c>
      <c r="D11" s="51">
        <v>23.400000000000002</v>
      </c>
      <c r="E11" s="13"/>
      <c r="F11" s="42">
        <f t="shared" si="0"/>
        <v>0</v>
      </c>
      <c r="G11" s="3"/>
      <c r="H11" s="4"/>
    </row>
    <row r="12" spans="1:9" x14ac:dyDescent="0.3">
      <c r="A12" s="48">
        <v>4</v>
      </c>
      <c r="B12" s="49" t="s">
        <v>20</v>
      </c>
      <c r="C12" s="50" t="s">
        <v>21</v>
      </c>
      <c r="D12" s="51">
        <v>22.5</v>
      </c>
      <c r="E12" s="13">
        <v>1193.99</v>
      </c>
      <c r="F12" s="42">
        <f t="shared" si="0"/>
        <v>26864.775000000001</v>
      </c>
      <c r="G12" s="3"/>
      <c r="H12" s="4"/>
    </row>
    <row r="13" spans="1:9" ht="30" customHeight="1" x14ac:dyDescent="0.3">
      <c r="A13" s="18">
        <v>3</v>
      </c>
      <c r="B13" s="20" t="s">
        <v>120</v>
      </c>
      <c r="C13" s="21"/>
      <c r="D13" s="23"/>
      <c r="E13" s="39" t="s">
        <v>36</v>
      </c>
      <c r="F13" s="40">
        <f>SUM(F14:F19)</f>
        <v>17748</v>
      </c>
      <c r="H13" s="4"/>
    </row>
    <row r="14" spans="1:9" x14ac:dyDescent="0.3">
      <c r="A14" s="48">
        <v>1</v>
      </c>
      <c r="B14" s="49" t="s">
        <v>37</v>
      </c>
      <c r="C14" s="50" t="s">
        <v>15</v>
      </c>
      <c r="D14" s="51">
        <v>3600</v>
      </c>
      <c r="E14" s="13"/>
      <c r="F14" s="42">
        <f t="shared" ref="F14:F19" si="1">D14*E14</f>
        <v>0</v>
      </c>
      <c r="G14" s="3"/>
      <c r="H14" s="4"/>
    </row>
    <row r="15" spans="1:9" x14ac:dyDescent="0.3">
      <c r="A15" s="48">
        <v>2</v>
      </c>
      <c r="B15" s="49" t="s">
        <v>38</v>
      </c>
      <c r="C15" s="50" t="s">
        <v>15</v>
      </c>
      <c r="D15" s="51">
        <v>4725</v>
      </c>
      <c r="E15" s="13"/>
      <c r="F15" s="42">
        <f t="shared" si="1"/>
        <v>0</v>
      </c>
      <c r="G15" s="3"/>
      <c r="H15" s="4"/>
    </row>
    <row r="16" spans="1:9" x14ac:dyDescent="0.3">
      <c r="A16" s="48">
        <v>3</v>
      </c>
      <c r="B16" s="49" t="s">
        <v>39</v>
      </c>
      <c r="C16" s="50" t="s">
        <v>15</v>
      </c>
      <c r="D16" s="51">
        <v>6120</v>
      </c>
      <c r="E16" s="13"/>
      <c r="F16" s="42">
        <f t="shared" si="1"/>
        <v>0</v>
      </c>
      <c r="G16" s="3"/>
      <c r="H16" s="4"/>
    </row>
    <row r="17" spans="1:8" x14ac:dyDescent="0.3">
      <c r="A17" s="48">
        <v>4</v>
      </c>
      <c r="B17" s="49" t="s">
        <v>40</v>
      </c>
      <c r="C17" s="50" t="s">
        <v>15</v>
      </c>
      <c r="D17" s="51">
        <v>9720</v>
      </c>
      <c r="E17" s="13"/>
      <c r="F17" s="42">
        <f t="shared" si="1"/>
        <v>0</v>
      </c>
      <c r="G17" s="3"/>
      <c r="H17" s="4"/>
    </row>
    <row r="18" spans="1:8" s="1" customFormat="1" x14ac:dyDescent="0.3">
      <c r="A18" s="48">
        <v>5</v>
      </c>
      <c r="B18" s="49" t="s">
        <v>30</v>
      </c>
      <c r="C18" s="50" t="s">
        <v>15</v>
      </c>
      <c r="D18" s="51">
        <v>2070</v>
      </c>
      <c r="E18" s="13">
        <v>2</v>
      </c>
      <c r="F18" s="42">
        <f t="shared" si="1"/>
        <v>4140</v>
      </c>
      <c r="G18" s="3"/>
      <c r="H18" s="4"/>
    </row>
    <row r="19" spans="1:8" x14ac:dyDescent="0.3">
      <c r="A19" s="48">
        <v>6</v>
      </c>
      <c r="B19" s="49" t="s">
        <v>29</v>
      </c>
      <c r="C19" s="50" t="s">
        <v>26</v>
      </c>
      <c r="D19" s="51">
        <v>2268</v>
      </c>
      <c r="E19" s="13">
        <v>6</v>
      </c>
      <c r="F19" s="42">
        <f t="shared" si="1"/>
        <v>13608</v>
      </c>
      <c r="G19" s="3"/>
      <c r="H19" s="4"/>
    </row>
    <row r="20" spans="1:8" s="1" customFormat="1" ht="46.5" customHeight="1" x14ac:dyDescent="0.3">
      <c r="A20" s="18">
        <v>4</v>
      </c>
      <c r="B20" s="20" t="s">
        <v>121</v>
      </c>
      <c r="C20" s="21"/>
      <c r="D20" s="23"/>
      <c r="E20" s="39" t="s">
        <v>36</v>
      </c>
      <c r="F20" s="40">
        <f>SUM(F21:F24)</f>
        <v>13230</v>
      </c>
      <c r="G20" s="3"/>
      <c r="H20" s="4"/>
    </row>
    <row r="21" spans="1:8" s="1" customFormat="1" x14ac:dyDescent="0.3">
      <c r="A21" s="49">
        <v>1</v>
      </c>
      <c r="B21" s="49" t="s">
        <v>22</v>
      </c>
      <c r="C21" s="50" t="s">
        <v>15</v>
      </c>
      <c r="D21" s="51">
        <v>9000</v>
      </c>
      <c r="E21" s="13"/>
      <c r="F21" s="42">
        <f t="shared" ref="F21:F24" si="2">D21*E21</f>
        <v>0</v>
      </c>
      <c r="G21" s="3"/>
      <c r="H21" s="4"/>
    </row>
    <row r="22" spans="1:8" s="1" customFormat="1" x14ac:dyDescent="0.3">
      <c r="A22" s="49">
        <v>2</v>
      </c>
      <c r="B22" s="49" t="s">
        <v>23</v>
      </c>
      <c r="C22" s="50" t="s">
        <v>15</v>
      </c>
      <c r="D22" s="51">
        <v>13230</v>
      </c>
      <c r="E22" s="13">
        <v>1</v>
      </c>
      <c r="F22" s="42">
        <f t="shared" si="2"/>
        <v>13230</v>
      </c>
      <c r="G22" s="3"/>
      <c r="H22" s="4"/>
    </row>
    <row r="23" spans="1:8" s="1" customFormat="1" x14ac:dyDescent="0.3">
      <c r="A23" s="49">
        <v>3</v>
      </c>
      <c r="B23" s="49" t="s">
        <v>24</v>
      </c>
      <c r="C23" s="50" t="s">
        <v>15</v>
      </c>
      <c r="D23" s="51">
        <v>16830</v>
      </c>
      <c r="E23" s="13"/>
      <c r="F23" s="42">
        <f t="shared" si="2"/>
        <v>0</v>
      </c>
      <c r="G23" s="3"/>
      <c r="H23" s="4"/>
    </row>
    <row r="24" spans="1:8" s="1" customFormat="1" x14ac:dyDescent="0.3">
      <c r="A24" s="49">
        <v>4</v>
      </c>
      <c r="B24" s="49" t="s">
        <v>25</v>
      </c>
      <c r="C24" s="50" t="s">
        <v>26</v>
      </c>
      <c r="D24" s="51">
        <v>168.3</v>
      </c>
      <c r="E24" s="13"/>
      <c r="F24" s="42">
        <f t="shared" si="2"/>
        <v>0</v>
      </c>
      <c r="G24" s="3"/>
      <c r="H24" s="4"/>
    </row>
    <row r="25" spans="1:8" x14ac:dyDescent="0.3">
      <c r="A25" s="18">
        <v>5</v>
      </c>
      <c r="B25" s="20" t="s">
        <v>11</v>
      </c>
      <c r="C25" s="21"/>
      <c r="D25" s="23"/>
      <c r="E25" s="39" t="s">
        <v>36</v>
      </c>
      <c r="F25" s="40">
        <f>SUM(F26:F31)</f>
        <v>16991.400000000001</v>
      </c>
      <c r="H25" s="4"/>
    </row>
    <row r="26" spans="1:8" x14ac:dyDescent="0.3">
      <c r="A26" s="48">
        <v>1</v>
      </c>
      <c r="B26" s="49" t="s">
        <v>27</v>
      </c>
      <c r="C26" s="50" t="s">
        <v>15</v>
      </c>
      <c r="D26" s="51">
        <v>5310</v>
      </c>
      <c r="E26" s="13">
        <v>1</v>
      </c>
      <c r="F26" s="42">
        <f t="shared" ref="F26:F52" si="3">D26*E26</f>
        <v>5310</v>
      </c>
      <c r="H26" s="4"/>
    </row>
    <row r="27" spans="1:8" ht="28.8" x14ac:dyDescent="0.3">
      <c r="A27" s="48">
        <v>2</v>
      </c>
      <c r="B27" s="58" t="s">
        <v>107</v>
      </c>
      <c r="C27" s="50" t="s">
        <v>15</v>
      </c>
      <c r="D27" s="51">
        <v>5310</v>
      </c>
      <c r="E27" s="12">
        <v>1</v>
      </c>
      <c r="F27" s="41">
        <f t="shared" si="3"/>
        <v>5310</v>
      </c>
      <c r="H27" s="4"/>
    </row>
    <row r="28" spans="1:8" s="1" customFormat="1" x14ac:dyDescent="0.3">
      <c r="A28" s="48">
        <v>3</v>
      </c>
      <c r="B28" s="58" t="s">
        <v>108</v>
      </c>
      <c r="C28" s="50" t="s">
        <v>15</v>
      </c>
      <c r="D28" s="51">
        <v>3600</v>
      </c>
      <c r="E28" s="12">
        <v>1</v>
      </c>
      <c r="F28" s="41">
        <f t="shared" si="3"/>
        <v>3600</v>
      </c>
      <c r="H28" s="4"/>
    </row>
    <row r="29" spans="1:8" s="1" customFormat="1" x14ac:dyDescent="0.3">
      <c r="A29" s="48">
        <v>4</v>
      </c>
      <c r="B29" s="58" t="s">
        <v>28</v>
      </c>
      <c r="C29" s="50" t="s">
        <v>15</v>
      </c>
      <c r="D29" s="51">
        <v>5940</v>
      </c>
      <c r="E29" s="12"/>
      <c r="F29" s="41">
        <f t="shared" si="3"/>
        <v>0</v>
      </c>
      <c r="H29" s="4"/>
    </row>
    <row r="30" spans="1:8" s="1" customFormat="1" x14ac:dyDescent="0.3">
      <c r="A30" s="48">
        <v>5</v>
      </c>
      <c r="B30" s="57" t="s">
        <v>111</v>
      </c>
      <c r="C30" s="50" t="s">
        <v>15</v>
      </c>
      <c r="D30" s="51">
        <v>1920</v>
      </c>
      <c r="E30" s="12">
        <v>1</v>
      </c>
      <c r="F30" s="41">
        <f t="shared" si="3"/>
        <v>1920</v>
      </c>
      <c r="H30" s="4"/>
    </row>
    <row r="31" spans="1:8" s="1" customFormat="1" x14ac:dyDescent="0.3">
      <c r="A31" s="48">
        <v>6</v>
      </c>
      <c r="B31" s="58" t="s">
        <v>109</v>
      </c>
      <c r="C31" s="50" t="s">
        <v>110</v>
      </c>
      <c r="D31" s="51">
        <v>198</v>
      </c>
      <c r="E31" s="12">
        <v>4.3</v>
      </c>
      <c r="F31" s="41">
        <f t="shared" si="3"/>
        <v>851.4</v>
      </c>
      <c r="H31" s="4"/>
    </row>
    <row r="32" spans="1:8" ht="15" customHeight="1" x14ac:dyDescent="0.3">
      <c r="A32" s="27">
        <v>6</v>
      </c>
      <c r="B32" s="19" t="s">
        <v>122</v>
      </c>
      <c r="C32" s="21"/>
      <c r="D32" s="11"/>
      <c r="E32" s="39" t="s">
        <v>36</v>
      </c>
      <c r="F32" s="43">
        <f>SUM(F33:F52)</f>
        <v>27963.600000000002</v>
      </c>
      <c r="H32" s="4"/>
    </row>
    <row r="33" spans="1:8" x14ac:dyDescent="0.3">
      <c r="A33" s="48">
        <v>1</v>
      </c>
      <c r="B33" s="49" t="s">
        <v>43</v>
      </c>
      <c r="C33" s="50" t="s">
        <v>15</v>
      </c>
      <c r="D33" s="51">
        <v>1530</v>
      </c>
      <c r="E33" s="13"/>
      <c r="F33" s="42">
        <f t="shared" si="3"/>
        <v>0</v>
      </c>
      <c r="H33" s="4"/>
    </row>
    <row r="34" spans="1:8" s="1" customFormat="1" x14ac:dyDescent="0.3">
      <c r="A34" s="48">
        <v>2</v>
      </c>
      <c r="B34" s="49" t="s">
        <v>112</v>
      </c>
      <c r="C34" s="50" t="s">
        <v>15</v>
      </c>
      <c r="D34" s="51">
        <v>4680</v>
      </c>
      <c r="E34" s="13"/>
      <c r="F34" s="42">
        <f t="shared" si="3"/>
        <v>0</v>
      </c>
      <c r="H34" s="4"/>
    </row>
    <row r="35" spans="1:8" s="1" customFormat="1" x14ac:dyDescent="0.3">
      <c r="A35" s="48">
        <v>3</v>
      </c>
      <c r="B35" s="52" t="s">
        <v>44</v>
      </c>
      <c r="C35" s="53" t="s">
        <v>26</v>
      </c>
      <c r="D35" s="54">
        <v>315</v>
      </c>
      <c r="E35" s="13">
        <v>15.88</v>
      </c>
      <c r="F35" s="42">
        <f t="shared" si="3"/>
        <v>5002.2</v>
      </c>
      <c r="H35" s="4"/>
    </row>
    <row r="36" spans="1:8" s="1" customFormat="1" x14ac:dyDescent="0.3">
      <c r="A36" s="48">
        <v>4</v>
      </c>
      <c r="B36" s="55" t="s">
        <v>45</v>
      </c>
      <c r="C36" s="56" t="s">
        <v>26</v>
      </c>
      <c r="D36" s="51">
        <v>360</v>
      </c>
      <c r="E36" s="13"/>
      <c r="F36" s="42">
        <f t="shared" si="3"/>
        <v>0</v>
      </c>
      <c r="H36" s="4"/>
    </row>
    <row r="37" spans="1:8" s="1" customFormat="1" x14ac:dyDescent="0.3">
      <c r="A37" s="48">
        <v>5</v>
      </c>
      <c r="B37" s="55" t="s">
        <v>46</v>
      </c>
      <c r="C37" s="56" t="s">
        <v>47</v>
      </c>
      <c r="D37" s="51">
        <v>130.5</v>
      </c>
      <c r="E37" s="13"/>
      <c r="F37" s="42">
        <f t="shared" si="3"/>
        <v>0</v>
      </c>
      <c r="H37" s="4"/>
    </row>
    <row r="38" spans="1:8" s="1" customFormat="1" ht="28.8" x14ac:dyDescent="0.3">
      <c r="A38" s="48">
        <v>6</v>
      </c>
      <c r="B38" s="57" t="s">
        <v>51</v>
      </c>
      <c r="C38" s="50" t="s">
        <v>15</v>
      </c>
      <c r="D38" s="51">
        <v>1080</v>
      </c>
      <c r="E38" s="13">
        <v>1</v>
      </c>
      <c r="F38" s="42">
        <f t="shared" si="3"/>
        <v>1080</v>
      </c>
      <c r="H38" s="4"/>
    </row>
    <row r="39" spans="1:8" s="1" customFormat="1" ht="28.8" x14ac:dyDescent="0.3">
      <c r="A39" s="48">
        <v>7</v>
      </c>
      <c r="B39" s="57" t="s">
        <v>49</v>
      </c>
      <c r="C39" s="50" t="s">
        <v>15</v>
      </c>
      <c r="D39" s="51">
        <v>162</v>
      </c>
      <c r="E39" s="13"/>
      <c r="F39" s="42">
        <f t="shared" si="3"/>
        <v>0</v>
      </c>
      <c r="H39" s="4"/>
    </row>
    <row r="40" spans="1:8" s="1" customFormat="1" x14ac:dyDescent="0.3">
      <c r="A40" s="48">
        <v>8</v>
      </c>
      <c r="B40" s="57" t="s">
        <v>52</v>
      </c>
      <c r="C40" s="50" t="s">
        <v>15</v>
      </c>
      <c r="D40" s="51">
        <v>945</v>
      </c>
      <c r="E40" s="13"/>
      <c r="F40" s="42">
        <f t="shared" si="3"/>
        <v>0</v>
      </c>
      <c r="H40" s="4"/>
    </row>
    <row r="41" spans="1:8" s="1" customFormat="1" x14ac:dyDescent="0.3">
      <c r="A41" s="48">
        <v>9</v>
      </c>
      <c r="B41" s="57" t="s">
        <v>50</v>
      </c>
      <c r="C41" s="50" t="s">
        <v>15</v>
      </c>
      <c r="D41" s="51">
        <v>270</v>
      </c>
      <c r="E41" s="13"/>
      <c r="F41" s="42">
        <f t="shared" si="3"/>
        <v>0</v>
      </c>
      <c r="H41" s="4"/>
    </row>
    <row r="42" spans="1:8" s="1" customFormat="1" x14ac:dyDescent="0.3">
      <c r="A42" s="48">
        <v>10</v>
      </c>
      <c r="B42" s="82" t="s">
        <v>141</v>
      </c>
      <c r="C42" s="83" t="s">
        <v>142</v>
      </c>
      <c r="D42" s="32">
        <v>22.5</v>
      </c>
      <c r="E42" s="13">
        <v>745.84</v>
      </c>
      <c r="F42" s="42">
        <f t="shared" si="3"/>
        <v>16781.400000000001</v>
      </c>
      <c r="H42" s="4"/>
    </row>
    <row r="43" spans="1:8" s="1" customFormat="1" x14ac:dyDescent="0.3">
      <c r="A43" s="48">
        <v>11</v>
      </c>
      <c r="B43" s="82" t="s">
        <v>136</v>
      </c>
      <c r="C43" s="83" t="s">
        <v>135</v>
      </c>
      <c r="D43" s="32">
        <v>3500</v>
      </c>
      <c r="E43" s="13">
        <v>1</v>
      </c>
      <c r="F43" s="42">
        <f t="shared" si="3"/>
        <v>3500</v>
      </c>
      <c r="H43" s="4"/>
    </row>
    <row r="44" spans="1:8" s="1" customFormat="1" x14ac:dyDescent="0.3">
      <c r="A44" s="48">
        <v>12</v>
      </c>
      <c r="B44" s="82" t="s">
        <v>145</v>
      </c>
      <c r="C44" s="83" t="s">
        <v>135</v>
      </c>
      <c r="D44" s="32">
        <v>1300</v>
      </c>
      <c r="E44" s="13">
        <v>1</v>
      </c>
      <c r="F44" s="42">
        <f t="shared" si="3"/>
        <v>1300</v>
      </c>
      <c r="H44" s="4"/>
    </row>
    <row r="45" spans="1:8" s="1" customFormat="1" x14ac:dyDescent="0.3">
      <c r="A45" s="48">
        <v>13</v>
      </c>
      <c r="B45" s="82" t="s">
        <v>146</v>
      </c>
      <c r="C45" s="83" t="s">
        <v>135</v>
      </c>
      <c r="D45" s="32">
        <v>300</v>
      </c>
      <c r="E45" s="13">
        <v>1</v>
      </c>
      <c r="F45" s="42">
        <f t="shared" si="3"/>
        <v>300</v>
      </c>
      <c r="H45" s="4"/>
    </row>
    <row r="46" spans="1:8" s="1" customFormat="1" x14ac:dyDescent="0.3">
      <c r="A46" s="48">
        <v>14</v>
      </c>
      <c r="B46" s="82" t="s">
        <v>139</v>
      </c>
      <c r="C46" s="83"/>
      <c r="D46" s="32"/>
      <c r="E46" s="13"/>
      <c r="F46" s="42">
        <f t="shared" si="3"/>
        <v>0</v>
      </c>
      <c r="H46" s="4"/>
    </row>
    <row r="47" spans="1:8" s="1" customFormat="1" x14ac:dyDescent="0.3">
      <c r="A47" s="48">
        <v>15</v>
      </c>
      <c r="B47" s="34" t="s">
        <v>143</v>
      </c>
      <c r="C47" s="83"/>
      <c r="D47" s="32"/>
      <c r="E47" s="13"/>
      <c r="F47" s="42">
        <f t="shared" si="3"/>
        <v>0</v>
      </c>
      <c r="H47" s="4"/>
    </row>
    <row r="48" spans="1:8" s="1" customFormat="1" x14ac:dyDescent="0.3">
      <c r="A48" s="48">
        <v>16</v>
      </c>
      <c r="B48" s="34" t="s">
        <v>144</v>
      </c>
      <c r="C48" s="83"/>
      <c r="D48" s="32"/>
      <c r="E48" s="13"/>
      <c r="F48" s="42">
        <f t="shared" si="3"/>
        <v>0</v>
      </c>
    </row>
    <row r="49" spans="1:6" s="1" customFormat="1" x14ac:dyDescent="0.3">
      <c r="A49" s="48">
        <v>17</v>
      </c>
      <c r="B49" s="82"/>
      <c r="C49" s="83"/>
      <c r="D49" s="32"/>
      <c r="E49" s="13"/>
      <c r="F49" s="42">
        <f t="shared" si="3"/>
        <v>0</v>
      </c>
    </row>
    <row r="50" spans="1:6" s="1" customFormat="1" x14ac:dyDescent="0.3">
      <c r="A50" s="48">
        <v>18</v>
      </c>
      <c r="B50" s="82"/>
      <c r="C50" s="83"/>
      <c r="D50" s="32"/>
      <c r="E50" s="13"/>
      <c r="F50" s="42">
        <f t="shared" si="3"/>
        <v>0</v>
      </c>
    </row>
    <row r="51" spans="1:6" s="1" customFormat="1" x14ac:dyDescent="0.3">
      <c r="A51" s="48">
        <v>19</v>
      </c>
      <c r="B51" s="34"/>
      <c r="C51" s="24"/>
      <c r="D51" s="32"/>
      <c r="E51" s="13"/>
      <c r="F51" s="42">
        <f t="shared" si="3"/>
        <v>0</v>
      </c>
    </row>
    <row r="52" spans="1:6" s="1" customFormat="1" x14ac:dyDescent="0.3">
      <c r="A52" s="48">
        <v>20</v>
      </c>
      <c r="B52" s="34"/>
      <c r="C52" s="24"/>
      <c r="D52" s="32"/>
      <c r="E52" s="13"/>
      <c r="F52" s="42">
        <f t="shared" si="3"/>
        <v>0</v>
      </c>
    </row>
    <row r="53" spans="1:6" ht="3.75" customHeight="1" x14ac:dyDescent="0.3">
      <c r="A53" s="19"/>
      <c r="B53" s="10"/>
      <c r="C53" s="2"/>
      <c r="D53" s="11"/>
      <c r="E53" s="7"/>
      <c r="F53" s="44"/>
    </row>
    <row r="54" spans="1:6" s="1" customFormat="1" ht="15" customHeight="1" x14ac:dyDescent="0.3">
      <c r="A54" s="109" t="s">
        <v>42</v>
      </c>
      <c r="B54" s="110"/>
      <c r="C54" s="111"/>
      <c r="D54" s="106" t="s">
        <v>31</v>
      </c>
      <c r="E54" s="33" t="s">
        <v>35</v>
      </c>
      <c r="F54" s="41">
        <f>F5</f>
        <v>2520</v>
      </c>
    </row>
    <row r="55" spans="1:6" s="1" customFormat="1" ht="15" customHeight="1" x14ac:dyDescent="0.3">
      <c r="A55" s="107" t="s">
        <v>53</v>
      </c>
      <c r="B55" s="107"/>
      <c r="C55" s="108"/>
      <c r="D55" s="106"/>
      <c r="E55" s="33" t="s">
        <v>41</v>
      </c>
      <c r="F55" s="41">
        <f>F8+F13+F20+F25</f>
        <v>74834.175000000003</v>
      </c>
    </row>
    <row r="56" spans="1:6" s="1" customFormat="1" ht="15" customHeight="1" x14ac:dyDescent="0.3">
      <c r="A56" s="107" t="s">
        <v>132</v>
      </c>
      <c r="B56" s="107"/>
      <c r="C56" s="108"/>
      <c r="D56" s="106"/>
      <c r="E56" s="33" t="s">
        <v>32</v>
      </c>
      <c r="F56" s="41">
        <f>F32</f>
        <v>27963.600000000002</v>
      </c>
    </row>
    <row r="57" spans="1:6" s="1" customFormat="1" ht="15" customHeight="1" x14ac:dyDescent="0.3">
      <c r="A57" s="112" t="s">
        <v>133</v>
      </c>
      <c r="B57" s="112"/>
      <c r="C57" s="113"/>
      <c r="D57" s="106"/>
      <c r="E57" s="33" t="s">
        <v>33</v>
      </c>
      <c r="F57" s="45">
        <f>SUM(F54:F56)</f>
        <v>105317.77500000001</v>
      </c>
    </row>
    <row r="58" spans="1:6" s="1" customFormat="1" ht="15" customHeight="1" x14ac:dyDescent="0.3">
      <c r="A58" s="92" t="s">
        <v>117</v>
      </c>
      <c r="B58" s="93"/>
      <c r="C58" s="28" t="s">
        <v>113</v>
      </c>
      <c r="D58" s="28" t="s">
        <v>114</v>
      </c>
      <c r="E58" s="28" t="s">
        <v>115</v>
      </c>
      <c r="F58" s="96">
        <f>IF(C59="X",1,IF(D59="X",1.1,IF(E59="X",1.2,1)))</f>
        <v>1</v>
      </c>
    </row>
    <row r="59" spans="1:6" s="1" customFormat="1" ht="15" customHeight="1" x14ac:dyDescent="0.3">
      <c r="A59" s="94"/>
      <c r="B59" s="95"/>
      <c r="C59" s="29"/>
      <c r="D59" s="25"/>
      <c r="E59" s="38"/>
      <c r="F59" s="97"/>
    </row>
    <row r="60" spans="1:6" x14ac:dyDescent="0.3">
      <c r="A60" s="98" t="s">
        <v>10</v>
      </c>
      <c r="B60" s="98"/>
      <c r="C60" s="99" t="s">
        <v>116</v>
      </c>
      <c r="D60" s="100"/>
      <c r="E60" s="101"/>
      <c r="F60" s="45">
        <f>F57*F58</f>
        <v>105317.77500000001</v>
      </c>
    </row>
    <row r="61" spans="1:6" x14ac:dyDescent="0.3">
      <c r="A61" s="98"/>
      <c r="B61" s="98"/>
      <c r="C61" s="8" t="s">
        <v>5</v>
      </c>
      <c r="D61" s="30"/>
      <c r="E61" s="16" t="s">
        <v>9</v>
      </c>
      <c r="F61" s="14">
        <v>0.05</v>
      </c>
    </row>
    <row r="62" spans="1:6" x14ac:dyDescent="0.3">
      <c r="A62" s="98"/>
      <c r="B62" s="98"/>
      <c r="C62" s="8" t="s">
        <v>3</v>
      </c>
      <c r="D62" s="31"/>
      <c r="E62" s="89" t="s">
        <v>34</v>
      </c>
      <c r="F62" s="88">
        <f>F60*(1-F61)</f>
        <v>100051.88625000001</v>
      </c>
    </row>
    <row r="63" spans="1:6" x14ac:dyDescent="0.3">
      <c r="A63" s="98"/>
      <c r="B63" s="98"/>
      <c r="C63" s="8" t="s">
        <v>4</v>
      </c>
      <c r="D63" s="31"/>
      <c r="E63" s="90"/>
      <c r="F63" s="88"/>
    </row>
    <row r="64" spans="1:6" x14ac:dyDescent="0.3">
      <c r="A64" s="114" t="s">
        <v>48</v>
      </c>
      <c r="B64" s="115"/>
      <c r="C64" s="115"/>
      <c r="D64" s="115"/>
      <c r="E64" s="115"/>
      <c r="F64" s="116"/>
    </row>
    <row r="65" spans="1:6" x14ac:dyDescent="0.3">
      <c r="A65" s="85" t="s">
        <v>54</v>
      </c>
      <c r="B65" s="86"/>
      <c r="C65" s="86"/>
      <c r="D65" s="86"/>
      <c r="E65" s="86"/>
      <c r="F65" s="87"/>
    </row>
  </sheetData>
  <sheetProtection algorithmName="SHA-512" hashValue="Mv34zjJscFEEHfPQCKMVqnkX263EpJ0pEURmIWMgMk7ra7upU0ZU2OMQ1PuzEtsxfii8OxPgv9q/ka9QybAPxw==" saltValue="8u4glzRYd3SAfPvhiLn6Ew==" spinCount="100000" sheet="1" objects="1" scenarios="1"/>
  <mergeCells count="16">
    <mergeCell ref="A65:F65"/>
    <mergeCell ref="F62:F63"/>
    <mergeCell ref="E62:E63"/>
    <mergeCell ref="B1:F1"/>
    <mergeCell ref="A58:B59"/>
    <mergeCell ref="F58:F59"/>
    <mergeCell ref="A60:B63"/>
    <mergeCell ref="C60:E60"/>
    <mergeCell ref="B2:B3"/>
    <mergeCell ref="A2:A3"/>
    <mergeCell ref="D54:D57"/>
    <mergeCell ref="A55:C55"/>
    <mergeCell ref="A54:C54"/>
    <mergeCell ref="A56:C56"/>
    <mergeCell ref="A57:C57"/>
    <mergeCell ref="A64:F64"/>
  </mergeCells>
  <conditionalFormatting sqref="F61">
    <cfRule type="cellIs" dxfId="0" priority="1" operator="lessThan">
      <formula>0</formula>
    </cfRule>
  </conditionalFormatting>
  <pageMargins left="0.25" right="0.25" top="0.75" bottom="0.75" header="0.3" footer="0.3"/>
  <pageSetup paperSize="9" scale="67" orientation="portrait" r:id="rId1"/>
  <ignoredErrors>
    <ignoredError sqref="F32 F20 F13 F8 F25" 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Plan1!$A$1</xm:f>
          </x14:formula1>
          <xm:sqref>C59:E59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8" sqref="E8"/>
    </sheetView>
  </sheetViews>
  <sheetFormatPr defaultRowHeight="14.4" x14ac:dyDescent="0.3"/>
  <sheetData>
    <row r="1" spans="1:1" x14ac:dyDescent="0.3">
      <c r="A1" s="60" t="s">
        <v>118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O11" sqref="O11"/>
    </sheetView>
  </sheetViews>
  <sheetFormatPr defaultColWidth="9.109375" defaultRowHeight="14.4" x14ac:dyDescent="0.3"/>
  <cols>
    <col min="1" max="1" width="11.44140625" style="1" bestFit="1" customWidth="1"/>
    <col min="2" max="2" width="25.5546875" style="1" bestFit="1" customWidth="1"/>
    <col min="3" max="3" width="16.5546875" style="60" bestFit="1" customWidth="1"/>
    <col min="4" max="4" width="35.33203125" style="60" bestFit="1" customWidth="1"/>
    <col min="5" max="5" width="15.33203125" style="60" customWidth="1"/>
    <col min="6" max="6" width="14.33203125" style="1" customWidth="1"/>
    <col min="7" max="7" width="14.109375" style="1" customWidth="1"/>
    <col min="8" max="8" width="4.33203125" style="1" customWidth="1"/>
    <col min="9" max="9" width="22.33203125" style="60" hidden="1" customWidth="1"/>
    <col min="10" max="10" width="18.6640625" style="60" hidden="1" customWidth="1"/>
    <col min="11" max="11" width="29.44140625" style="60" hidden="1" customWidth="1"/>
    <col min="12" max="12" width="20" style="60" hidden="1" customWidth="1"/>
    <col min="13" max="13" width="0" style="1" hidden="1" customWidth="1"/>
    <col min="14" max="16384" width="9.109375" style="1"/>
  </cols>
  <sheetData>
    <row r="1" spans="1:12" ht="25.8" x14ac:dyDescent="0.3">
      <c r="A1" s="59"/>
      <c r="B1" s="129" t="s">
        <v>55</v>
      </c>
      <c r="C1" s="119"/>
      <c r="D1" s="119"/>
      <c r="E1" s="119"/>
      <c r="F1" s="119"/>
      <c r="G1" s="120"/>
    </row>
    <row r="2" spans="1:12" ht="15" customHeight="1" x14ac:dyDescent="0.3">
      <c r="A2" s="130" t="s">
        <v>56</v>
      </c>
      <c r="B2" s="132" t="str">
        <f>IF(PV!B2="","",PV!B2)</f>
        <v xml:space="preserve">CBS INFRAESTRUTURA  Data: 20.03.18 </v>
      </c>
      <c r="C2" s="61" t="s">
        <v>57</v>
      </c>
      <c r="D2" s="62">
        <f>IF(PV!D2="","",PV!D2)</f>
        <v>2017</v>
      </c>
      <c r="E2" s="134" t="s">
        <v>58</v>
      </c>
      <c r="F2" s="63" t="s">
        <v>59</v>
      </c>
      <c r="G2" s="80">
        <v>0.2</v>
      </c>
    </row>
    <row r="3" spans="1:12" x14ac:dyDescent="0.3">
      <c r="A3" s="131"/>
      <c r="B3" s="133"/>
      <c r="C3" s="61" t="s">
        <v>60</v>
      </c>
      <c r="D3" s="46"/>
      <c r="E3" s="134"/>
      <c r="F3" s="63" t="s">
        <v>61</v>
      </c>
      <c r="G3" s="81">
        <f>1-G2</f>
        <v>0.8</v>
      </c>
    </row>
    <row r="4" spans="1:12" x14ac:dyDescent="0.3">
      <c r="A4" s="64" t="s">
        <v>62</v>
      </c>
      <c r="B4" s="64" t="s">
        <v>63</v>
      </c>
      <c r="C4" s="65" t="s">
        <v>64</v>
      </c>
      <c r="D4" s="66" t="s">
        <v>65</v>
      </c>
      <c r="E4" s="67" t="s">
        <v>66</v>
      </c>
      <c r="F4" s="66" t="s">
        <v>67</v>
      </c>
      <c r="G4" s="66" t="s">
        <v>68</v>
      </c>
    </row>
    <row r="5" spans="1:12" x14ac:dyDescent="0.3">
      <c r="A5" s="68">
        <v>1</v>
      </c>
      <c r="B5" s="69" t="s">
        <v>123</v>
      </c>
      <c r="C5" s="68" t="s">
        <v>125</v>
      </c>
      <c r="D5" s="70" t="s">
        <v>69</v>
      </c>
      <c r="E5" s="68" t="s">
        <v>128</v>
      </c>
      <c r="F5" s="68" t="s">
        <v>70</v>
      </c>
      <c r="G5" s="71">
        <f>(PV!F5*PO!G2+PV!F5*PO!G3)*(1-PV!F61)*PV!F58</f>
        <v>2394</v>
      </c>
    </row>
    <row r="6" spans="1:12" x14ac:dyDescent="0.3">
      <c r="A6" s="68">
        <v>2</v>
      </c>
      <c r="B6" s="69" t="s">
        <v>124</v>
      </c>
      <c r="C6" s="68" t="s">
        <v>126</v>
      </c>
      <c r="D6" s="70" t="s">
        <v>71</v>
      </c>
      <c r="E6" s="68" t="s">
        <v>129</v>
      </c>
      <c r="F6" s="68" t="s">
        <v>70</v>
      </c>
      <c r="G6" s="71">
        <f>(PV!F8*PO!G2+PV!F13*PO!G2+PV!F20*PO!G2+PV!F25*PO!G2+PV!F32*PO!G2)*(1-PV!F61)*PV!F58</f>
        <v>19531.577249999998</v>
      </c>
    </row>
    <row r="7" spans="1:12" x14ac:dyDescent="0.3">
      <c r="A7" s="68">
        <v>3</v>
      </c>
      <c r="B7" s="69" t="s">
        <v>79</v>
      </c>
      <c r="C7" s="68" t="s">
        <v>127</v>
      </c>
      <c r="D7" s="70" t="s">
        <v>74</v>
      </c>
      <c r="E7" s="68" t="s">
        <v>130</v>
      </c>
      <c r="F7" s="71">
        <f>(PV!F8*PO!G3+PV!F13*PO!G3+PV!F20*PO!G3+PV!F25*PO!G3+PV!F32*PO!G3)*(1-PV!F61)*PV!F58</f>
        <v>78126.308999999994</v>
      </c>
      <c r="G7" s="68" t="s">
        <v>70</v>
      </c>
      <c r="I7" s="60" t="s">
        <v>76</v>
      </c>
      <c r="J7" s="60" t="s">
        <v>64</v>
      </c>
      <c r="K7" s="60" t="s">
        <v>77</v>
      </c>
      <c r="L7" s="60" t="s">
        <v>78</v>
      </c>
    </row>
    <row r="8" spans="1:12" ht="15" customHeight="1" x14ac:dyDescent="0.3">
      <c r="A8" s="135" t="s">
        <v>131</v>
      </c>
      <c r="B8" s="136"/>
      <c r="C8" s="136"/>
      <c r="D8" s="136"/>
      <c r="E8" s="63" t="s">
        <v>36</v>
      </c>
      <c r="F8" s="71">
        <f>SUM(F5:F7)</f>
        <v>78126.308999999994</v>
      </c>
      <c r="G8" s="71">
        <f>SUM(G5:G7)</f>
        <v>21925.577249999998</v>
      </c>
      <c r="I8" s="72" t="s">
        <v>79</v>
      </c>
      <c r="J8" s="73" t="s">
        <v>73</v>
      </c>
      <c r="K8" s="72" t="s">
        <v>74</v>
      </c>
      <c r="L8" s="73" t="s">
        <v>80</v>
      </c>
    </row>
    <row r="9" spans="1:12" x14ac:dyDescent="0.3">
      <c r="A9" s="136"/>
      <c r="B9" s="136"/>
      <c r="C9" s="136"/>
      <c r="D9" s="136"/>
      <c r="E9" s="75" t="s">
        <v>81</v>
      </c>
      <c r="F9" s="137">
        <f>F8+G8</f>
        <v>100051.88625</v>
      </c>
      <c r="G9" s="137"/>
      <c r="I9" s="72" t="s">
        <v>82</v>
      </c>
      <c r="J9" s="73" t="s">
        <v>83</v>
      </c>
      <c r="K9" s="72" t="s">
        <v>84</v>
      </c>
      <c r="L9" s="73" t="s">
        <v>85</v>
      </c>
    </row>
    <row r="10" spans="1:12" x14ac:dyDescent="0.3">
      <c r="A10" s="117"/>
      <c r="B10" s="117"/>
      <c r="C10" s="117"/>
      <c r="D10" s="117"/>
      <c r="E10" s="117"/>
      <c r="F10" s="117"/>
      <c r="G10" s="117"/>
      <c r="I10" s="72" t="s">
        <v>86</v>
      </c>
      <c r="J10" s="73" t="s">
        <v>87</v>
      </c>
      <c r="K10" s="72" t="s">
        <v>88</v>
      </c>
      <c r="L10" s="73" t="s">
        <v>89</v>
      </c>
    </row>
    <row r="11" spans="1:12" ht="25.8" x14ac:dyDescent="0.3">
      <c r="A11" s="76"/>
      <c r="B11" s="118" t="s">
        <v>90</v>
      </c>
      <c r="C11" s="119"/>
      <c r="D11" s="119"/>
      <c r="E11" s="119"/>
      <c r="F11" s="119"/>
      <c r="G11" s="120"/>
      <c r="I11" s="74" t="s">
        <v>91</v>
      </c>
      <c r="J11" s="73" t="s">
        <v>92</v>
      </c>
      <c r="K11" s="74" t="s">
        <v>93</v>
      </c>
      <c r="L11" s="73" t="s">
        <v>94</v>
      </c>
    </row>
    <row r="12" spans="1:12" x14ac:dyDescent="0.3">
      <c r="A12" s="121"/>
      <c r="B12" s="121"/>
      <c r="C12" s="65" t="s">
        <v>64</v>
      </c>
      <c r="D12" s="66" t="s">
        <v>65</v>
      </c>
      <c r="E12" s="67" t="s">
        <v>95</v>
      </c>
      <c r="F12" s="122"/>
      <c r="G12" s="123"/>
      <c r="I12" s="74" t="s">
        <v>96</v>
      </c>
      <c r="J12" s="73" t="s">
        <v>97</v>
      </c>
      <c r="K12" s="74" t="s">
        <v>98</v>
      </c>
      <c r="L12" s="73" t="s">
        <v>99</v>
      </c>
    </row>
    <row r="13" spans="1:12" x14ac:dyDescent="0.3">
      <c r="A13" s="121"/>
      <c r="B13" s="121"/>
      <c r="C13" s="68" t="s">
        <v>125</v>
      </c>
      <c r="D13" s="70" t="s">
        <v>69</v>
      </c>
      <c r="E13" s="77">
        <f>G5</f>
        <v>2394</v>
      </c>
      <c r="F13" s="124"/>
      <c r="G13" s="125"/>
      <c r="I13" s="72" t="s">
        <v>72</v>
      </c>
      <c r="J13" s="73" t="s">
        <v>73</v>
      </c>
      <c r="K13" s="72" t="s">
        <v>74</v>
      </c>
      <c r="L13" s="73" t="s">
        <v>75</v>
      </c>
    </row>
    <row r="14" spans="1:12" x14ac:dyDescent="0.3">
      <c r="A14" s="121"/>
      <c r="B14" s="121"/>
      <c r="C14" s="68" t="s">
        <v>126</v>
      </c>
      <c r="D14" s="70" t="s">
        <v>74</v>
      </c>
      <c r="E14" s="77">
        <f>F7</f>
        <v>78126.308999999994</v>
      </c>
      <c r="F14" s="124"/>
      <c r="G14" s="125"/>
      <c r="I14" s="72"/>
      <c r="J14" s="73"/>
      <c r="K14" s="72"/>
      <c r="L14" s="73"/>
    </row>
    <row r="15" spans="1:12" x14ac:dyDescent="0.3">
      <c r="A15" s="121"/>
      <c r="B15" s="121"/>
      <c r="C15" s="68" t="s">
        <v>127</v>
      </c>
      <c r="D15" s="70" t="s">
        <v>71</v>
      </c>
      <c r="E15" s="77">
        <f>G6</f>
        <v>19531.577249999998</v>
      </c>
      <c r="F15" s="124"/>
      <c r="G15" s="125"/>
      <c r="I15" s="74" t="s">
        <v>100</v>
      </c>
      <c r="J15" s="73" t="s">
        <v>101</v>
      </c>
      <c r="K15" s="74" t="s">
        <v>102</v>
      </c>
      <c r="L15" s="73" t="s">
        <v>103</v>
      </c>
    </row>
    <row r="16" spans="1:12" x14ac:dyDescent="0.3">
      <c r="A16" s="121"/>
      <c r="B16" s="121"/>
      <c r="C16" s="128" t="s">
        <v>81</v>
      </c>
      <c r="D16" s="128"/>
      <c r="E16" s="78">
        <f>SUM(E13:E15)</f>
        <v>100051.88625</v>
      </c>
      <c r="F16" s="126"/>
      <c r="G16" s="127"/>
    </row>
    <row r="20" spans="4:4" x14ac:dyDescent="0.3">
      <c r="D20" s="79"/>
    </row>
  </sheetData>
  <sheetProtection algorithmName="SHA-512" hashValue="ThEHQQXNWbhw8woSQ85ra7yPDlE4xALXtJPVMglIOmgb0m/LtoYe4B+SqegOlreAgvTq0TTwsee9skOBvPgcmw==" saltValue="jTgAXDPbmUT/zTJSO2484A==" spinCount="100000" sheet="1" objects="1" scenarios="1"/>
  <mergeCells count="11">
    <mergeCell ref="B1:G1"/>
    <mergeCell ref="A2:A3"/>
    <mergeCell ref="B2:B3"/>
    <mergeCell ref="E2:E3"/>
    <mergeCell ref="A8:D9"/>
    <mergeCell ref="F9:G9"/>
    <mergeCell ref="A10:G10"/>
    <mergeCell ref="B11:G11"/>
    <mergeCell ref="A12:B16"/>
    <mergeCell ref="F12:G16"/>
    <mergeCell ref="C16:D16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ignoredErrors>
    <ignoredError sqref="G3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PV</vt:lpstr>
      <vt:lpstr>Plan1</vt:lpstr>
      <vt:lpstr>PO</vt:lpstr>
      <vt:lpstr>PV!Area_de_impressao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Emerson Maeda</dc:creator>
  <cp:lastModifiedBy>EDSON</cp:lastModifiedBy>
  <dcterms:created xsi:type="dcterms:W3CDTF">2014-01-07T20:14:48Z</dcterms:created>
  <dcterms:modified xsi:type="dcterms:W3CDTF">2018-03-26T17:37:00Z</dcterms:modified>
</cp:coreProperties>
</file>