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B:\QMCTelecom\Operations\Golf\SCBCU41\4_Implantação\ORÇAMENTO\"/>
    </mc:Choice>
  </mc:AlternateContent>
  <xr:revisionPtr revIDLastSave="0" documentId="13_ncr:1_{3E1052FD-6454-4AFB-976E-DBA31A071218}" xr6:coauthVersionLast="37" xr6:coauthVersionMax="37" xr10:uidLastSave="{00000000-0000-0000-0000-000000000000}"/>
  <bookViews>
    <workbookView xWindow="0" yWindow="0" windowWidth="20490" windowHeight="7185" xr2:uid="{00000000-000D-0000-FFFF-FFFF00000000}"/>
  </bookViews>
  <sheets>
    <sheet name="Composição Custo" sheetId="1" r:id="rId1"/>
    <sheet name="Orçamento Quest" sheetId="2" r:id="rId2"/>
  </sheets>
  <definedNames>
    <definedName name="_xlnm._FilterDatabase" localSheetId="0" hidden="1">'Composição Custo'!$A$4:$H$29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C41" i="1"/>
  <c r="D47" i="1" l="1"/>
  <c r="C47" i="1"/>
  <c r="E47" i="1" l="1"/>
  <c r="I47" i="1" s="1"/>
  <c r="D11" i="1" l="1"/>
  <c r="E11" i="1" s="1"/>
  <c r="D21" i="1" l="1"/>
  <c r="E21" i="1" s="1"/>
  <c r="H21" i="1" s="1"/>
  <c r="D18" i="1" l="1"/>
  <c r="E18" i="1" s="1"/>
  <c r="E30" i="1" l="1"/>
  <c r="D8" i="1"/>
  <c r="E8" i="1" s="1"/>
  <c r="D13" i="1" l="1"/>
  <c r="E13" i="1" s="1"/>
  <c r="D16" i="1"/>
  <c r="E16" i="1" s="1"/>
  <c r="H16" i="1" s="1"/>
  <c r="H13" i="1" l="1"/>
  <c r="D25" i="1"/>
  <c r="D24" i="1"/>
  <c r="D23" i="1"/>
  <c r="D22" i="1"/>
  <c r="D20" i="1"/>
  <c r="D19" i="1"/>
  <c r="D17" i="1"/>
  <c r="D15" i="1"/>
  <c r="D14" i="1"/>
  <c r="D12" i="1"/>
  <c r="D10" i="1"/>
  <c r="D9" i="1"/>
  <c r="D7" i="1"/>
  <c r="D6" i="1"/>
  <c r="D5" i="1"/>
  <c r="E12" i="1" l="1"/>
  <c r="H12" i="1" s="1"/>
  <c r="E23" i="2"/>
  <c r="E28" i="1" s="1"/>
  <c r="E24" i="1"/>
  <c r="H24" i="1" s="1"/>
  <c r="E25" i="1"/>
  <c r="E20" i="1"/>
  <c r="E23" i="1"/>
  <c r="E22" i="1"/>
  <c r="E19" i="1"/>
  <c r="E17" i="1"/>
  <c r="E15" i="1"/>
  <c r="E14" i="1"/>
  <c r="H14" i="1" s="1"/>
  <c r="E10" i="1"/>
  <c r="H10" i="1" s="1"/>
  <c r="E9" i="1"/>
  <c r="H9" i="1" s="1"/>
  <c r="E7" i="1"/>
  <c r="E6" i="1"/>
  <c r="E5" i="1"/>
  <c r="H17" i="1" l="1"/>
  <c r="H6" i="1"/>
  <c r="H25" i="1"/>
  <c r="E27" i="1"/>
  <c r="E29" i="1" s="1"/>
  <c r="E31" i="1" s="1"/>
  <c r="H5" i="1"/>
  <c r="H23" i="1" l="1"/>
  <c r="H22" i="1"/>
  <c r="H15" i="1"/>
  <c r="C27" i="1"/>
  <c r="C29" i="1" l="1"/>
  <c r="C31" i="1" s="1"/>
  <c r="H26" i="1" l="1"/>
</calcChain>
</file>

<file path=xl/sharedStrings.xml><?xml version="1.0" encoding="utf-8"?>
<sst xmlns="http://schemas.openxmlformats.org/spreadsheetml/2006/main" count="160" uniqueCount="136">
  <si>
    <t>SR</t>
  </si>
  <si>
    <t>ID FINAL QMC</t>
  </si>
  <si>
    <t>MODALIDADE</t>
  </si>
  <si>
    <t>ITEM</t>
  </si>
  <si>
    <t>R$</t>
  </si>
  <si>
    <t>PO</t>
  </si>
  <si>
    <t>FORNECEDOR</t>
  </si>
  <si>
    <t>Obra - Serviço</t>
  </si>
  <si>
    <t>Obra - Material</t>
  </si>
  <si>
    <t>Total Geral:</t>
  </si>
  <si>
    <t>Hard Cost</t>
  </si>
  <si>
    <t>I.A. MATERIAIS - FUNDACAO</t>
  </si>
  <si>
    <t>I.A. MATERIAIS - OUTROS</t>
  </si>
  <si>
    <t>I.A. MATERIAIS - OBRAS CIVIS</t>
  </si>
  <si>
    <t>I.A. MATERIAIS - ENERGIA ELETRICA</t>
  </si>
  <si>
    <t>I.A. MATERIAIS - BALIZAMENTO</t>
  </si>
  <si>
    <t>I.A. MATERIAIS - ACESSORIOS</t>
  </si>
  <si>
    <t>I.A. MATERIAIS - ESTRUTURA</t>
  </si>
  <si>
    <t>I.A. SERVICOS - LOGISTICA</t>
  </si>
  <si>
    <t>I.A. SERVICOS - FUNDACAO</t>
  </si>
  <si>
    <t>I.A. SERVICOS - ENERGIA ELETRICA</t>
  </si>
  <si>
    <t>I.A. SERVICOS - OBRAS CIVIS</t>
  </si>
  <si>
    <t>Soft Cost</t>
  </si>
  <si>
    <t>I.A. SERVICOS - SERVICOS JURIDICOS</t>
  </si>
  <si>
    <t>I.A. SERVICOS - OUTROS</t>
  </si>
  <si>
    <t>I.A. SERVICOS - GEOTECNIA</t>
  </si>
  <si>
    <t>I.A. SERVICOS - LICENCAS</t>
  </si>
  <si>
    <t>I.A. SERVICOS - AQUISICAO DE SITES</t>
  </si>
  <si>
    <t>Orçamento QUEST:</t>
  </si>
  <si>
    <t>Saldo:</t>
  </si>
  <si>
    <t>Aquisição</t>
  </si>
  <si>
    <t>Licenciamento - Projeto</t>
  </si>
  <si>
    <t>As Built</t>
  </si>
  <si>
    <t>TOTAIS</t>
  </si>
  <si>
    <t>Sondagem</t>
  </si>
  <si>
    <t>Planialtimétrico</t>
  </si>
  <si>
    <t>Transporte</t>
  </si>
  <si>
    <t>Montagem</t>
  </si>
  <si>
    <t>Fundação - Material</t>
  </si>
  <si>
    <t>Fundação - Serviço</t>
  </si>
  <si>
    <t>1.2.4.3.1620010</t>
  </si>
  <si>
    <t>I.A. ALUGUEL DE TERRENO - NOVOS SITES</t>
  </si>
  <si>
    <t>1.2.4.2.1610090</t>
  </si>
  <si>
    <t>1.2.4.2.1610060</t>
  </si>
  <si>
    <t>1.2.4.2.1610050</t>
  </si>
  <si>
    <t>1.2.4.2.1610040</t>
  </si>
  <si>
    <t>1.2.4.2.1610030</t>
  </si>
  <si>
    <t>1.2.4.2.1610020</t>
  </si>
  <si>
    <t>1.2.4.2.1610010</t>
  </si>
  <si>
    <t>1.2.4.1.1600090</t>
  </si>
  <si>
    <t>I.A. SERVICOS - MONTAGEM DE ESTRUTURA E ACESSORIOS</t>
  </si>
  <si>
    <t>1.2.4.1.1600080</t>
  </si>
  <si>
    <t>1.2.4.1.1600070</t>
  </si>
  <si>
    <t>1.2.4.1.1600060</t>
  </si>
  <si>
    <t>1.2.4.1.1600050</t>
  </si>
  <si>
    <t>1.2.4.1.1600130</t>
  </si>
  <si>
    <t>1.2.4.1.1600100</t>
  </si>
  <si>
    <t>1.2.4.1.1600040</t>
  </si>
  <si>
    <t>1.2.4.1.1600030</t>
  </si>
  <si>
    <t>I.A. SERVICOS - PROJETOS DE ENGENHARIA</t>
  </si>
  <si>
    <t>1.2.4.1.1600020</t>
  </si>
  <si>
    <t>1.2.4.1.1600010</t>
  </si>
  <si>
    <t>Torre - Material</t>
  </si>
  <si>
    <t>Contribuição de Capital</t>
  </si>
  <si>
    <t>Executivo + Laudo</t>
  </si>
  <si>
    <t>Torre - Acessórios</t>
  </si>
  <si>
    <t>R$ À PAGAR</t>
  </si>
  <si>
    <t>ORÇAMENTO QUEST</t>
  </si>
  <si>
    <t>DESCONTO</t>
  </si>
  <si>
    <t>Quadro</t>
  </si>
  <si>
    <t>Torre - Projeto</t>
  </si>
  <si>
    <t>Licenciamento - Estudo Amb.</t>
  </si>
  <si>
    <t>Projeto Fundação</t>
  </si>
  <si>
    <t>BR-CIP-2000001</t>
  </si>
  <si>
    <t>CONTA</t>
  </si>
  <si>
    <t>SAP CODE</t>
  </si>
  <si>
    <t>BR-CIP-2000009</t>
  </si>
  <si>
    <t>BR-CIP-2000280</t>
  </si>
  <si>
    <t>BR-CIP-2000057</t>
  </si>
  <si>
    <t>BR-CIP-2000005</t>
  </si>
  <si>
    <t>DEPENDE DA EV</t>
  </si>
  <si>
    <t>1.2.4.1.1600140</t>
  </si>
  <si>
    <t>POSTE - BR-CIP-2000281</t>
  </si>
  <si>
    <t xml:space="preserve">TORRE - BR-CIP-2000282 </t>
  </si>
  <si>
    <t>BR-CIP-2000019</t>
  </si>
  <si>
    <t>BR-CIP-2000007</t>
  </si>
  <si>
    <t>BR-CIP-2000013</t>
  </si>
  <si>
    <t>BR-CIP-2000079</t>
  </si>
  <si>
    <t>BR-CIP-2000004</t>
  </si>
  <si>
    <t>BR-CIP-2000070</t>
  </si>
  <si>
    <t>BR-CIP-2000010</t>
  </si>
  <si>
    <t>TUBULÃO - BR-CIP-2000003</t>
  </si>
  <si>
    <t>ESTACA - BR-CIP-2000041</t>
  </si>
  <si>
    <t>RADIER - BR-CIP-2000056</t>
  </si>
  <si>
    <t>TUBULÃO - BR-CIP-2000054</t>
  </si>
  <si>
    <t>ESTACA - BR-CIP-2000042</t>
  </si>
  <si>
    <t>RADIER - BR-CIP-2000045</t>
  </si>
  <si>
    <t>BR-CIP-2000002</t>
  </si>
  <si>
    <t>BR-CIP-2000014</t>
  </si>
  <si>
    <t>Licenciamento Urbanístico</t>
  </si>
  <si>
    <t>Torre - Chumbador</t>
  </si>
  <si>
    <t>BR-CIP-2000018</t>
  </si>
  <si>
    <t>DEPENDE DO QUADRO</t>
  </si>
  <si>
    <t>JUSTIFICATIVA DESVIO ORÇADO X REALIZADO</t>
  </si>
  <si>
    <t>PREVISTO</t>
  </si>
  <si>
    <t>REAL</t>
  </si>
  <si>
    <t>DIFERENÇA</t>
  </si>
  <si>
    <t>Total:</t>
  </si>
  <si>
    <t>BASE FEE</t>
  </si>
  <si>
    <t>AD BASE FEE</t>
  </si>
  <si>
    <t>TOTAL BASE FEE</t>
  </si>
  <si>
    <t>MANUTENÇÃO</t>
  </si>
  <si>
    <t>TOTAL ANO</t>
  </si>
  <si>
    <t>CUSTOS DO SITE</t>
  </si>
  <si>
    <t>CONTRIBUIÇÃO DE CAPITAL</t>
  </si>
  <si>
    <t>CUSTO TOTAL</t>
  </si>
  <si>
    <t>ROIC REAL</t>
  </si>
  <si>
    <t>BASE FEE PREVISTO</t>
  </si>
  <si>
    <t>CUSTO PREVISTO</t>
  </si>
  <si>
    <t>ROIC PREVISTO</t>
  </si>
  <si>
    <t>QTD OPERADORAS</t>
  </si>
  <si>
    <t>OPERADORAS NO SITE</t>
  </si>
  <si>
    <t>CLARO</t>
  </si>
  <si>
    <t>Quadro - Transporte</t>
  </si>
  <si>
    <t>ID CLARO</t>
  </si>
  <si>
    <t>BTS</t>
  </si>
  <si>
    <t>SITE RT</t>
  </si>
  <si>
    <t>SCBCU41</t>
  </si>
  <si>
    <t>CL170633</t>
  </si>
  <si>
    <t>BR-SC-BCU-02133-QMC</t>
  </si>
  <si>
    <t>CLEMAR E ARQPLANER</t>
  </si>
  <si>
    <t>TANZ</t>
  </si>
  <si>
    <t>ARQPLANER</t>
  </si>
  <si>
    <t>DBTEC</t>
  </si>
  <si>
    <t>CBS</t>
  </si>
  <si>
    <t>ADICIONAIS + QUADROS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</si>
</sst>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C15608"/>
      <name val="Verdan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A39B9B"/>
      </bottom>
      <diagonal/>
    </border>
    <border>
      <left/>
      <right/>
      <top style="medium">
        <color rgb="FFA39B9B"/>
      </top>
      <bottom style="medium">
        <color rgb="FFA39B9B"/>
      </bottom>
      <diagonal/>
    </border>
    <border>
      <left/>
      <right/>
      <top style="medium">
        <color rgb="FF999EA4"/>
      </top>
      <bottom style="medium">
        <color rgb="FFA39B9B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14" fontId="3" fillId="2" borderId="2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4" fontId="3" fillId="2" borderId="2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/>
    <xf numFmtId="0" fontId="0" fillId="0" borderId="0" xfId="0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4" fontId="0" fillId="0" borderId="0" xfId="0" applyNumberFormat="1" applyBorder="1"/>
    <xf numFmtId="0" fontId="3" fillId="3" borderId="4" xfId="0" applyFont="1" applyFill="1" applyBorder="1" applyAlignment="1">
      <alignment vertical="center" wrapText="1"/>
    </xf>
    <xf numFmtId="14" fontId="3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 wrapText="1"/>
    </xf>
    <xf numFmtId="14" fontId="3" fillId="4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right"/>
    </xf>
    <xf numFmtId="0" fontId="0" fillId="0" borderId="0" xfId="0" applyFill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/>
    <xf numFmtId="4" fontId="6" fillId="0" borderId="1" xfId="0" applyNumberFormat="1" applyFont="1" applyBorder="1"/>
    <xf numFmtId="4" fontId="0" fillId="0" borderId="1" xfId="0" applyNumberFormat="1" applyBorder="1" applyAlignment="1">
      <alignment horizontal="right"/>
    </xf>
    <xf numFmtId="0" fontId="2" fillId="5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wrapText="1"/>
    </xf>
    <xf numFmtId="10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4" fontId="0" fillId="0" borderId="1" xfId="0" applyNumberFormat="1" applyFill="1" applyBorder="1"/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/>
    <xf numFmtId="0" fontId="4" fillId="0" borderId="1" xfId="0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right"/>
    </xf>
    <xf numFmtId="0" fontId="3" fillId="2" borderId="3" xfId="0" applyFont="1" applyFill="1" applyBorder="1" applyAlignment="1">
      <alignment vertical="center" wrapText="1"/>
    </xf>
    <xf numFmtId="3" fontId="3" fillId="2" borderId="0" xfId="0" applyNumberFormat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1" xfId="0" applyFill="1" applyBorder="1"/>
    <xf numFmtId="4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"/>
  <sheetViews>
    <sheetView tabSelected="1" topLeftCell="C1" zoomScale="85" zoomScaleNormal="85" workbookViewId="0">
      <selection activeCell="F37" sqref="F37"/>
    </sheetView>
  </sheetViews>
  <sheetFormatPr defaultRowHeight="15" x14ac:dyDescent="0.25"/>
  <cols>
    <col min="1" max="1" width="28" bestFit="1" customWidth="1"/>
    <col min="2" max="2" width="22.85546875" bestFit="1" customWidth="1"/>
    <col min="3" max="3" width="21.140625" bestFit="1" customWidth="1"/>
    <col min="4" max="4" width="20.5703125" customWidth="1"/>
    <col min="5" max="5" width="16.7109375" bestFit="1" customWidth="1"/>
    <col min="6" max="6" width="14.28515625" bestFit="1" customWidth="1"/>
    <col min="7" max="7" width="14.28515625" customWidth="1"/>
    <col min="8" max="8" width="10.85546875" style="11" bestFit="1" customWidth="1"/>
    <col min="9" max="9" width="9.85546875" bestFit="1" customWidth="1"/>
    <col min="10" max="10" width="14.42578125" bestFit="1" customWidth="1"/>
    <col min="11" max="11" width="25" bestFit="1" customWidth="1"/>
    <col min="12" max="12" width="23" bestFit="1" customWidth="1"/>
    <col min="13" max="13" width="23.28515625" bestFit="1" customWidth="1"/>
    <col min="14" max="14" width="15.7109375" customWidth="1"/>
  </cols>
  <sheetData>
    <row r="1" spans="1:13" x14ac:dyDescent="0.25">
      <c r="A1" s="1" t="s">
        <v>0</v>
      </c>
      <c r="B1" s="1" t="s">
        <v>124</v>
      </c>
      <c r="C1" s="1" t="s">
        <v>1</v>
      </c>
      <c r="D1" s="1" t="s">
        <v>2</v>
      </c>
      <c r="F1" s="1" t="s">
        <v>68</v>
      </c>
      <c r="G1" s="5"/>
      <c r="H1"/>
    </row>
    <row r="2" spans="1:13" x14ac:dyDescent="0.25">
      <c r="A2" s="12" t="s">
        <v>128</v>
      </c>
      <c r="B2" s="2" t="s">
        <v>127</v>
      </c>
      <c r="C2" s="2" t="s">
        <v>129</v>
      </c>
      <c r="D2" s="2" t="s">
        <v>125</v>
      </c>
      <c r="G2" s="13"/>
    </row>
    <row r="4" spans="1:13" s="27" customFormat="1" ht="30" x14ac:dyDescent="0.25">
      <c r="A4" s="25" t="s">
        <v>3</v>
      </c>
      <c r="B4" s="25" t="s">
        <v>6</v>
      </c>
      <c r="C4" s="25" t="s">
        <v>4</v>
      </c>
      <c r="D4" s="25" t="s">
        <v>68</v>
      </c>
      <c r="E4" s="25" t="s">
        <v>66</v>
      </c>
      <c r="F4" s="25" t="s">
        <v>5</v>
      </c>
      <c r="G4" s="25" t="s">
        <v>67</v>
      </c>
      <c r="H4" s="26" t="s">
        <v>33</v>
      </c>
      <c r="J4" s="27" t="s">
        <v>74</v>
      </c>
      <c r="K4" s="46" t="s">
        <v>75</v>
      </c>
      <c r="L4" s="46"/>
      <c r="M4" s="46"/>
    </row>
    <row r="5" spans="1:13" x14ac:dyDescent="0.25">
      <c r="A5" s="54" t="s">
        <v>30</v>
      </c>
      <c r="B5" s="5" t="s">
        <v>130</v>
      </c>
      <c r="C5" s="6">
        <v>8250</v>
      </c>
      <c r="D5" s="6">
        <f>C5*$G$1</f>
        <v>0</v>
      </c>
      <c r="E5" s="6">
        <f>C5-D5</f>
        <v>8250</v>
      </c>
      <c r="F5" s="4"/>
      <c r="G5" s="28">
        <v>6000</v>
      </c>
      <c r="H5" s="28">
        <f>G5-E5</f>
        <v>-2250</v>
      </c>
      <c r="J5" t="s">
        <v>61</v>
      </c>
      <c r="K5" t="s">
        <v>73</v>
      </c>
    </row>
    <row r="6" spans="1:13" x14ac:dyDescent="0.25">
      <c r="A6" s="54" t="s">
        <v>99</v>
      </c>
      <c r="B6" s="5" t="s">
        <v>132</v>
      </c>
      <c r="C6" s="6">
        <v>9700</v>
      </c>
      <c r="D6" s="6">
        <f t="shared" ref="D6:D25" si="0">C6*$G$1</f>
        <v>0</v>
      </c>
      <c r="E6" s="6">
        <f t="shared" ref="E6:E25" si="1">C6-D6</f>
        <v>9700</v>
      </c>
      <c r="F6" s="4"/>
      <c r="G6" s="47">
        <v>15000</v>
      </c>
      <c r="H6" s="47">
        <f>G6-E6-E7-E8</f>
        <v>5300</v>
      </c>
      <c r="J6" s="29" t="s">
        <v>60</v>
      </c>
      <c r="K6" t="s">
        <v>76</v>
      </c>
    </row>
    <row r="7" spans="1:13" x14ac:dyDescent="0.25">
      <c r="A7" s="54" t="s">
        <v>31</v>
      </c>
      <c r="B7" s="5"/>
      <c r="C7" s="6"/>
      <c r="D7" s="6">
        <f t="shared" si="0"/>
        <v>0</v>
      </c>
      <c r="E7" s="6">
        <f t="shared" si="1"/>
        <v>0</v>
      </c>
      <c r="F7" s="4"/>
      <c r="G7" s="47"/>
      <c r="H7" s="47"/>
      <c r="J7" s="29" t="s">
        <v>60</v>
      </c>
      <c r="K7" t="s">
        <v>77</v>
      </c>
    </row>
    <row r="8" spans="1:13" x14ac:dyDescent="0.25">
      <c r="A8" s="54" t="s">
        <v>71</v>
      </c>
      <c r="B8" s="5"/>
      <c r="C8" s="6"/>
      <c r="D8" s="6">
        <f>C8*$G$1</f>
        <v>0</v>
      </c>
      <c r="E8" s="6">
        <f>C8-D8</f>
        <v>0</v>
      </c>
      <c r="F8" s="4"/>
      <c r="G8" s="47"/>
      <c r="H8" s="47"/>
      <c r="J8" s="29" t="s">
        <v>60</v>
      </c>
      <c r="K8" t="s">
        <v>78</v>
      </c>
    </row>
    <row r="9" spans="1:13" x14ac:dyDescent="0.25">
      <c r="A9" s="54" t="s">
        <v>34</v>
      </c>
      <c r="B9" s="5"/>
      <c r="C9" s="6"/>
      <c r="D9" s="6">
        <f t="shared" si="0"/>
        <v>0</v>
      </c>
      <c r="E9" s="6">
        <f t="shared" si="1"/>
        <v>0</v>
      </c>
      <c r="F9" s="4"/>
      <c r="G9" s="28"/>
      <c r="H9" s="28">
        <f>G9-E9</f>
        <v>0</v>
      </c>
      <c r="J9" t="s">
        <v>57</v>
      </c>
      <c r="K9" t="s">
        <v>79</v>
      </c>
    </row>
    <row r="10" spans="1:13" x14ac:dyDescent="0.25">
      <c r="A10" s="54" t="s">
        <v>62</v>
      </c>
      <c r="B10" s="5"/>
      <c r="C10" s="6"/>
      <c r="D10" s="6">
        <f t="shared" si="0"/>
        <v>0</v>
      </c>
      <c r="E10" s="6">
        <f t="shared" si="1"/>
        <v>0</v>
      </c>
      <c r="F10" s="4"/>
      <c r="G10" s="47"/>
      <c r="H10" s="47">
        <f>G10-E10-E11</f>
        <v>0</v>
      </c>
      <c r="J10" t="s">
        <v>48</v>
      </c>
      <c r="K10" t="s">
        <v>80</v>
      </c>
    </row>
    <row r="11" spans="1:13" x14ac:dyDescent="0.25">
      <c r="A11" s="54" t="s">
        <v>100</v>
      </c>
      <c r="B11" s="5"/>
      <c r="C11" s="6"/>
      <c r="D11" s="6">
        <f>C11*$G$1</f>
        <v>0</v>
      </c>
      <c r="E11" s="6">
        <f>C11-D11</f>
        <v>0</v>
      </c>
      <c r="F11" s="4"/>
      <c r="G11" s="47"/>
      <c r="H11" s="47"/>
      <c r="J11" t="s">
        <v>48</v>
      </c>
      <c r="K11" t="s">
        <v>101</v>
      </c>
    </row>
    <row r="12" spans="1:13" x14ac:dyDescent="0.25">
      <c r="A12" s="54" t="s">
        <v>70</v>
      </c>
      <c r="B12" s="5"/>
      <c r="C12" s="6"/>
      <c r="D12" s="6">
        <f t="shared" si="0"/>
        <v>0</v>
      </c>
      <c r="E12" s="6">
        <f>C12-D12</f>
        <v>0</v>
      </c>
      <c r="F12" s="4"/>
      <c r="G12" s="28"/>
      <c r="H12" s="28">
        <f>G12-E12</f>
        <v>0</v>
      </c>
      <c r="J12" t="s">
        <v>81</v>
      </c>
      <c r="K12" t="s">
        <v>82</v>
      </c>
      <c r="L12" t="s">
        <v>83</v>
      </c>
    </row>
    <row r="13" spans="1:13" x14ac:dyDescent="0.25">
      <c r="A13" s="54" t="s">
        <v>65</v>
      </c>
      <c r="B13" s="5"/>
      <c r="C13" s="6"/>
      <c r="D13" s="6">
        <f>C13*$G$1</f>
        <v>0</v>
      </c>
      <c r="E13" s="6">
        <f>C13-D13</f>
        <v>0</v>
      </c>
      <c r="F13" s="4"/>
      <c r="G13" s="28"/>
      <c r="H13" s="28">
        <f>G13-E13</f>
        <v>0</v>
      </c>
      <c r="J13" t="s">
        <v>47</v>
      </c>
      <c r="K13" t="s">
        <v>84</v>
      </c>
    </row>
    <row r="14" spans="1:13" x14ac:dyDescent="0.25">
      <c r="A14" s="54" t="s">
        <v>36</v>
      </c>
      <c r="B14" s="5"/>
      <c r="C14" s="6"/>
      <c r="D14" s="6">
        <f t="shared" si="0"/>
        <v>0</v>
      </c>
      <c r="E14" s="6">
        <f t="shared" si="1"/>
        <v>0</v>
      </c>
      <c r="F14" s="4"/>
      <c r="G14" s="28"/>
      <c r="H14" s="28">
        <f>G14-E14</f>
        <v>0</v>
      </c>
      <c r="J14" t="s">
        <v>51</v>
      </c>
      <c r="K14" t="s">
        <v>85</v>
      </c>
    </row>
    <row r="15" spans="1:13" x14ac:dyDescent="0.25">
      <c r="A15" s="54" t="s">
        <v>37</v>
      </c>
      <c r="B15" s="5"/>
      <c r="C15" s="6"/>
      <c r="D15" s="6">
        <f t="shared" si="0"/>
        <v>0</v>
      </c>
      <c r="E15" s="6">
        <f t="shared" si="1"/>
        <v>0</v>
      </c>
      <c r="F15" s="4"/>
      <c r="G15" s="28"/>
      <c r="H15" s="28">
        <f>G15-E15</f>
        <v>0</v>
      </c>
      <c r="J15" t="s">
        <v>49</v>
      </c>
      <c r="K15" t="s">
        <v>86</v>
      </c>
    </row>
    <row r="16" spans="1:13" x14ac:dyDescent="0.25">
      <c r="A16" s="54" t="s">
        <v>69</v>
      </c>
      <c r="B16" s="5" t="s">
        <v>133</v>
      </c>
      <c r="C16" s="6">
        <v>8100.69</v>
      </c>
      <c r="D16" s="6">
        <f>C16*$G$1</f>
        <v>0</v>
      </c>
      <c r="E16" s="6">
        <f>C16-D16</f>
        <v>8100.69</v>
      </c>
      <c r="F16" s="4"/>
      <c r="G16" s="28"/>
      <c r="H16" s="34">
        <f t="shared" ref="H16" si="2">G16-E16</f>
        <v>-8100.69</v>
      </c>
      <c r="J16" t="s">
        <v>45</v>
      </c>
      <c r="K16" t="s">
        <v>102</v>
      </c>
    </row>
    <row r="17" spans="1:13" x14ac:dyDescent="0.25">
      <c r="A17" s="54" t="s">
        <v>35</v>
      </c>
      <c r="B17" s="5"/>
      <c r="C17" s="6"/>
      <c r="D17" s="6">
        <f t="shared" si="0"/>
        <v>0</v>
      </c>
      <c r="E17" s="6">
        <f t="shared" si="1"/>
        <v>0</v>
      </c>
      <c r="F17" s="4"/>
      <c r="G17" s="47">
        <v>7000</v>
      </c>
      <c r="H17" s="47">
        <f>G17-E17-E19-E20-E18</f>
        <v>-5300</v>
      </c>
      <c r="J17" t="s">
        <v>58</v>
      </c>
      <c r="K17" t="s">
        <v>88</v>
      </c>
    </row>
    <row r="18" spans="1:13" x14ac:dyDescent="0.25">
      <c r="A18" s="54" t="s">
        <v>72</v>
      </c>
      <c r="B18" s="5"/>
      <c r="C18" s="6"/>
      <c r="D18" s="6">
        <f>C18*$G$1</f>
        <v>0</v>
      </c>
      <c r="E18" s="6">
        <f>C18-D18</f>
        <v>0</v>
      </c>
      <c r="F18" s="4"/>
      <c r="G18" s="47"/>
      <c r="H18" s="47"/>
      <c r="J18" t="s">
        <v>58</v>
      </c>
      <c r="K18" t="s">
        <v>89</v>
      </c>
    </row>
    <row r="19" spans="1:13" x14ac:dyDescent="0.25">
      <c r="A19" s="54" t="s">
        <v>64</v>
      </c>
      <c r="B19" s="5" t="s">
        <v>131</v>
      </c>
      <c r="C19" s="6">
        <v>12300</v>
      </c>
      <c r="D19" s="6">
        <f t="shared" si="0"/>
        <v>0</v>
      </c>
      <c r="E19" s="6">
        <f t="shared" si="1"/>
        <v>12300</v>
      </c>
      <c r="F19" s="4"/>
      <c r="G19" s="47"/>
      <c r="H19" s="47"/>
      <c r="J19" t="s">
        <v>58</v>
      </c>
      <c r="K19" t="s">
        <v>90</v>
      </c>
    </row>
    <row r="20" spans="1:13" x14ac:dyDescent="0.25">
      <c r="A20" s="54" t="s">
        <v>32</v>
      </c>
      <c r="B20" s="5"/>
      <c r="C20" s="6"/>
      <c r="D20" s="6">
        <f t="shared" si="0"/>
        <v>0</v>
      </c>
      <c r="E20" s="6">
        <f t="shared" si="1"/>
        <v>0</v>
      </c>
      <c r="F20" s="4"/>
      <c r="G20" s="47"/>
      <c r="H20" s="47"/>
      <c r="I20" s="3"/>
      <c r="J20" t="s">
        <v>58</v>
      </c>
      <c r="K20" t="s">
        <v>90</v>
      </c>
    </row>
    <row r="21" spans="1:13" x14ac:dyDescent="0.25">
      <c r="A21" s="54" t="s">
        <v>123</v>
      </c>
      <c r="B21" s="5"/>
      <c r="C21" s="6"/>
      <c r="D21" s="6">
        <f>C21*$G$1</f>
        <v>0</v>
      </c>
      <c r="E21" s="6">
        <f>C21-D21</f>
        <v>0</v>
      </c>
      <c r="F21" s="4"/>
      <c r="G21" s="28"/>
      <c r="H21" s="34">
        <f>G21-E21</f>
        <v>0</v>
      </c>
      <c r="J21" t="s">
        <v>51</v>
      </c>
      <c r="K21" t="s">
        <v>87</v>
      </c>
    </row>
    <row r="22" spans="1:13" x14ac:dyDescent="0.25">
      <c r="A22" s="54" t="s">
        <v>39</v>
      </c>
      <c r="B22" s="5"/>
      <c r="C22" s="6"/>
      <c r="D22" s="6">
        <f t="shared" si="0"/>
        <v>0</v>
      </c>
      <c r="E22" s="6">
        <f t="shared" si="1"/>
        <v>0</v>
      </c>
      <c r="F22" s="4"/>
      <c r="G22" s="28"/>
      <c r="H22" s="28">
        <f>G22-E22</f>
        <v>0</v>
      </c>
      <c r="J22" t="s">
        <v>52</v>
      </c>
      <c r="K22" t="s">
        <v>91</v>
      </c>
      <c r="L22" t="s">
        <v>92</v>
      </c>
      <c r="M22" t="s">
        <v>93</v>
      </c>
    </row>
    <row r="23" spans="1:13" x14ac:dyDescent="0.25">
      <c r="A23" s="54" t="s">
        <v>38</v>
      </c>
      <c r="B23" s="5"/>
      <c r="C23" s="6"/>
      <c r="D23" s="6">
        <f t="shared" si="0"/>
        <v>0</v>
      </c>
      <c r="E23" s="6">
        <f t="shared" si="1"/>
        <v>0</v>
      </c>
      <c r="F23" s="4"/>
      <c r="G23" s="28"/>
      <c r="H23" s="34">
        <f t="shared" ref="H23:H25" si="3">G23-E23</f>
        <v>0</v>
      </c>
      <c r="J23" t="s">
        <v>42</v>
      </c>
      <c r="K23" t="s">
        <v>94</v>
      </c>
      <c r="L23" t="s">
        <v>95</v>
      </c>
      <c r="M23" t="s">
        <v>96</v>
      </c>
    </row>
    <row r="24" spans="1:13" x14ac:dyDescent="0.25">
      <c r="A24" s="54" t="s">
        <v>7</v>
      </c>
      <c r="B24" s="5" t="s">
        <v>134</v>
      </c>
      <c r="C24" s="6">
        <v>16177.42</v>
      </c>
      <c r="D24" s="6">
        <f t="shared" si="0"/>
        <v>0</v>
      </c>
      <c r="E24" s="6">
        <f t="shared" si="1"/>
        <v>16177.42</v>
      </c>
      <c r="F24" s="4"/>
      <c r="G24" s="28">
        <v>35000</v>
      </c>
      <c r="H24" s="34">
        <f t="shared" si="3"/>
        <v>18822.580000000002</v>
      </c>
      <c r="J24" s="29" t="s">
        <v>54</v>
      </c>
      <c r="K24" t="s">
        <v>97</v>
      </c>
    </row>
    <row r="25" spans="1:13" x14ac:dyDescent="0.25">
      <c r="A25" s="54" t="s">
        <v>8</v>
      </c>
      <c r="B25" s="5" t="s">
        <v>134</v>
      </c>
      <c r="C25" s="6">
        <v>64709.7</v>
      </c>
      <c r="D25" s="6">
        <f t="shared" si="0"/>
        <v>0</v>
      </c>
      <c r="E25" s="6">
        <f t="shared" si="1"/>
        <v>64709.7</v>
      </c>
      <c r="F25" s="4"/>
      <c r="G25" s="28">
        <v>35000</v>
      </c>
      <c r="H25" s="34">
        <f t="shared" si="3"/>
        <v>-29709.699999999997</v>
      </c>
      <c r="J25" s="29" t="s">
        <v>44</v>
      </c>
      <c r="K25" t="s">
        <v>98</v>
      </c>
    </row>
    <row r="26" spans="1:13" x14ac:dyDescent="0.25">
      <c r="C26" s="3"/>
      <c r="D26" s="3"/>
      <c r="E26" s="3"/>
      <c r="G26" s="6">
        <f>SUM(G5:G25)</f>
        <v>98000</v>
      </c>
      <c r="H26" s="10">
        <f>SUM(H5:H25)</f>
        <v>-21237.809999999994</v>
      </c>
    </row>
    <row r="27" spans="1:13" x14ac:dyDescent="0.25">
      <c r="A27" s="45" t="s">
        <v>9</v>
      </c>
      <c r="B27" s="45"/>
      <c r="C27" s="6">
        <f>SUM(C5:C26)</f>
        <v>119237.81</v>
      </c>
      <c r="D27" s="17"/>
      <c r="E27" s="6">
        <f>SUM(E5:E26)</f>
        <v>119237.81</v>
      </c>
    </row>
    <row r="28" spans="1:13" x14ac:dyDescent="0.25">
      <c r="A28" s="45" t="s">
        <v>28</v>
      </c>
      <c r="B28" s="45"/>
      <c r="C28" s="6">
        <v>98000</v>
      </c>
      <c r="D28" s="17"/>
      <c r="E28" s="6">
        <f>C28</f>
        <v>98000</v>
      </c>
    </row>
    <row r="29" spans="1:13" x14ac:dyDescent="0.25">
      <c r="A29" s="45" t="s">
        <v>29</v>
      </c>
      <c r="B29" s="45"/>
      <c r="C29" s="6">
        <f>C28-C27</f>
        <v>-21237.809999999998</v>
      </c>
      <c r="D29" s="17"/>
      <c r="E29" s="6">
        <f>E28-E27</f>
        <v>-21237.809999999998</v>
      </c>
    </row>
    <row r="30" spans="1:13" x14ac:dyDescent="0.25">
      <c r="A30" s="45" t="s">
        <v>63</v>
      </c>
      <c r="B30" s="45"/>
      <c r="C30" s="39"/>
      <c r="D30" s="17"/>
      <c r="E30" s="6">
        <f>C30</f>
        <v>0</v>
      </c>
    </row>
    <row r="31" spans="1:13" x14ac:dyDescent="0.25">
      <c r="A31" s="45" t="s">
        <v>29</v>
      </c>
      <c r="B31" s="45"/>
      <c r="C31" s="6">
        <f>C30+C29</f>
        <v>-21237.809999999998</v>
      </c>
      <c r="D31" s="17"/>
      <c r="E31" s="6">
        <f>E30+E29</f>
        <v>-21237.809999999998</v>
      </c>
    </row>
    <row r="36" spans="1:14" x14ac:dyDescent="0.25">
      <c r="A36" s="42" t="s">
        <v>103</v>
      </c>
      <c r="B36" s="42"/>
      <c r="C36" s="42"/>
    </row>
    <row r="37" spans="1:14" x14ac:dyDescent="0.25">
      <c r="A37" s="30" t="s">
        <v>104</v>
      </c>
      <c r="B37" s="30" t="s">
        <v>105</v>
      </c>
      <c r="C37" s="30" t="s">
        <v>106</v>
      </c>
    </row>
    <row r="38" spans="1:14" x14ac:dyDescent="0.25">
      <c r="A38" s="40" t="s">
        <v>126</v>
      </c>
      <c r="B38" s="41" t="s">
        <v>135</v>
      </c>
      <c r="C38" s="55">
        <v>21237.81</v>
      </c>
    </row>
    <row r="39" spans="1:14" x14ac:dyDescent="0.25">
      <c r="A39" s="31"/>
      <c r="B39" s="32"/>
      <c r="C39" s="56"/>
    </row>
    <row r="40" spans="1:14" x14ac:dyDescent="0.25">
      <c r="A40" s="32"/>
      <c r="B40" s="32"/>
      <c r="C40" s="33"/>
    </row>
    <row r="41" spans="1:14" x14ac:dyDescent="0.25">
      <c r="A41" s="43" t="s">
        <v>107</v>
      </c>
      <c r="B41" s="44"/>
      <c r="C41" s="33">
        <f>SUM(C38:C40)</f>
        <v>21237.81</v>
      </c>
    </row>
    <row r="46" spans="1:14" ht="24" x14ac:dyDescent="0.25">
      <c r="A46" s="35" t="s">
        <v>108</v>
      </c>
      <c r="B46" s="35" t="s">
        <v>109</v>
      </c>
      <c r="C46" s="35" t="s">
        <v>110</v>
      </c>
      <c r="D46" s="35" t="s">
        <v>111</v>
      </c>
      <c r="E46" s="35" t="s">
        <v>112</v>
      </c>
      <c r="F46" s="35" t="s">
        <v>113</v>
      </c>
      <c r="G46" s="35" t="s">
        <v>114</v>
      </c>
      <c r="H46" s="35" t="s">
        <v>115</v>
      </c>
      <c r="I46" s="35" t="s">
        <v>116</v>
      </c>
      <c r="J46" s="35" t="s">
        <v>117</v>
      </c>
      <c r="K46" s="35" t="s">
        <v>118</v>
      </c>
      <c r="L46" s="35" t="s">
        <v>119</v>
      </c>
      <c r="M46" s="35" t="s">
        <v>120</v>
      </c>
      <c r="N46" s="35" t="s">
        <v>121</v>
      </c>
    </row>
    <row r="47" spans="1:14" x14ac:dyDescent="0.25">
      <c r="A47" s="36">
        <v>1500</v>
      </c>
      <c r="B47" s="36">
        <v>0</v>
      </c>
      <c r="C47" s="36">
        <f>A47+B47</f>
        <v>1500</v>
      </c>
      <c r="D47" s="36">
        <f>260/M47</f>
        <v>260</v>
      </c>
      <c r="E47" s="36">
        <f>(C47-D47)*12</f>
        <v>14880</v>
      </c>
      <c r="F47" s="36">
        <v>119237.81</v>
      </c>
      <c r="G47" s="36">
        <v>0</v>
      </c>
      <c r="H47" s="36">
        <v>119237.81</v>
      </c>
      <c r="I47" s="37">
        <f>E47/H47</f>
        <v>0.12479263079387319</v>
      </c>
      <c r="J47" s="36">
        <v>1500</v>
      </c>
      <c r="K47" s="36">
        <v>98000</v>
      </c>
      <c r="L47" s="37">
        <v>0.17730000000000001</v>
      </c>
      <c r="M47" s="38">
        <v>1</v>
      </c>
      <c r="N47" s="38" t="s">
        <v>122</v>
      </c>
    </row>
  </sheetData>
  <autoFilter ref="A4:H29" xr:uid="{00000000-0009-0000-0000-000000000000}"/>
  <mergeCells count="14">
    <mergeCell ref="A27:B27"/>
    <mergeCell ref="K4:M4"/>
    <mergeCell ref="G17:G20"/>
    <mergeCell ref="H17:H20"/>
    <mergeCell ref="G6:G8"/>
    <mergeCell ref="H6:H8"/>
    <mergeCell ref="G10:G11"/>
    <mergeCell ref="H10:H11"/>
    <mergeCell ref="A36:C36"/>
    <mergeCell ref="A41:B41"/>
    <mergeCell ref="A31:B31"/>
    <mergeCell ref="A28:B28"/>
    <mergeCell ref="A29:B29"/>
    <mergeCell ref="A30:B30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3"/>
  <sheetViews>
    <sheetView workbookViewId="0">
      <selection activeCell="E1" sqref="E1:E22"/>
    </sheetView>
  </sheetViews>
  <sheetFormatPr defaultColWidth="14.7109375" defaultRowHeight="15" x14ac:dyDescent="0.25"/>
  <cols>
    <col min="3" max="3" width="14.7109375" style="8"/>
    <col min="4" max="4" width="45.85546875" customWidth="1"/>
    <col min="5" max="5" width="14.7109375" style="3"/>
  </cols>
  <sheetData>
    <row r="1" spans="1:5" x14ac:dyDescent="0.25">
      <c r="A1" s="51"/>
      <c r="B1" s="51"/>
      <c r="C1" s="53"/>
      <c r="D1" s="53"/>
      <c r="E1" s="49"/>
    </row>
    <row r="2" spans="1:5" ht="15.75" thickBot="1" x14ac:dyDescent="0.3">
      <c r="A2" s="52" t="s">
        <v>10</v>
      </c>
      <c r="B2" s="52"/>
      <c r="C2" s="50"/>
      <c r="D2" s="50"/>
      <c r="E2" s="50"/>
    </row>
    <row r="3" spans="1:5" ht="15.75" thickBot="1" x14ac:dyDescent="0.3">
      <c r="A3" s="16"/>
      <c r="B3" s="7">
        <v>42681</v>
      </c>
      <c r="C3" s="15" t="s">
        <v>40</v>
      </c>
      <c r="D3" s="15" t="s">
        <v>41</v>
      </c>
      <c r="E3" s="15"/>
    </row>
    <row r="4" spans="1:5" ht="15.75" thickBot="1" x14ac:dyDescent="0.3">
      <c r="A4" s="16"/>
      <c r="B4" s="7">
        <v>42681</v>
      </c>
      <c r="C4" s="15" t="s">
        <v>42</v>
      </c>
      <c r="D4" s="15" t="s">
        <v>11</v>
      </c>
      <c r="E4" s="15"/>
    </row>
    <row r="5" spans="1:5" ht="15.75" thickBot="1" x14ac:dyDescent="0.3">
      <c r="A5" s="16"/>
      <c r="B5" s="7">
        <v>42681</v>
      </c>
      <c r="C5" s="15" t="s">
        <v>43</v>
      </c>
      <c r="D5" s="15" t="s">
        <v>12</v>
      </c>
      <c r="E5" s="15"/>
    </row>
    <row r="6" spans="1:5" ht="15.75" thickBot="1" x14ac:dyDescent="0.3">
      <c r="A6" s="16"/>
      <c r="B6" s="7">
        <v>42681</v>
      </c>
      <c r="C6" s="15" t="s">
        <v>44</v>
      </c>
      <c r="D6" s="15" t="s">
        <v>13</v>
      </c>
      <c r="E6" s="9"/>
    </row>
    <row r="7" spans="1:5" ht="15.75" thickBot="1" x14ac:dyDescent="0.3">
      <c r="A7" s="16"/>
      <c r="B7" s="7">
        <v>42681</v>
      </c>
      <c r="C7" s="15" t="s">
        <v>45</v>
      </c>
      <c r="D7" s="15" t="s">
        <v>14</v>
      </c>
      <c r="E7" s="15"/>
    </row>
    <row r="8" spans="1:5" ht="15.75" thickBot="1" x14ac:dyDescent="0.3">
      <c r="A8" s="16"/>
      <c r="B8" s="7">
        <v>42681</v>
      </c>
      <c r="C8" s="15" t="s">
        <v>46</v>
      </c>
      <c r="D8" s="15" t="s">
        <v>15</v>
      </c>
      <c r="E8" s="15"/>
    </row>
    <row r="9" spans="1:5" ht="15.75" thickBot="1" x14ac:dyDescent="0.3">
      <c r="A9" s="16"/>
      <c r="B9" s="7">
        <v>42681</v>
      </c>
      <c r="C9" s="15" t="s">
        <v>47</v>
      </c>
      <c r="D9" s="15" t="s">
        <v>16</v>
      </c>
      <c r="E9" s="15"/>
    </row>
    <row r="10" spans="1:5" ht="15.75" thickBot="1" x14ac:dyDescent="0.3">
      <c r="A10" s="16"/>
      <c r="B10" s="7">
        <v>42681</v>
      </c>
      <c r="C10" s="15" t="s">
        <v>48</v>
      </c>
      <c r="D10" s="15" t="s">
        <v>17</v>
      </c>
      <c r="E10" s="15"/>
    </row>
    <row r="11" spans="1:5" ht="21.75" thickBot="1" x14ac:dyDescent="0.3">
      <c r="A11" s="16"/>
      <c r="B11" s="7">
        <v>42681</v>
      </c>
      <c r="C11" s="15" t="s">
        <v>49</v>
      </c>
      <c r="D11" s="15" t="s">
        <v>50</v>
      </c>
      <c r="E11" s="15"/>
    </row>
    <row r="12" spans="1:5" ht="15.75" thickBot="1" x14ac:dyDescent="0.3">
      <c r="A12" s="16"/>
      <c r="B12" s="7">
        <v>42681</v>
      </c>
      <c r="C12" s="15" t="s">
        <v>51</v>
      </c>
      <c r="D12" s="15" t="s">
        <v>18</v>
      </c>
      <c r="E12" s="15"/>
    </row>
    <row r="13" spans="1:5" ht="15.75" thickBot="1" x14ac:dyDescent="0.3">
      <c r="A13" s="18"/>
      <c r="B13" s="19">
        <v>42681</v>
      </c>
      <c r="C13" s="20" t="s">
        <v>52</v>
      </c>
      <c r="D13" s="20" t="s">
        <v>19</v>
      </c>
      <c r="E13" s="20"/>
    </row>
    <row r="14" spans="1:5" ht="15.75" thickBot="1" x14ac:dyDescent="0.3">
      <c r="A14" s="16"/>
      <c r="B14" s="7">
        <v>42681</v>
      </c>
      <c r="C14" s="15" t="s">
        <v>53</v>
      </c>
      <c r="D14" s="15" t="s">
        <v>20</v>
      </c>
      <c r="E14" s="15"/>
    </row>
    <row r="15" spans="1:5" ht="15.75" thickBot="1" x14ac:dyDescent="0.3">
      <c r="A15" s="16"/>
      <c r="B15" s="7">
        <v>42681</v>
      </c>
      <c r="C15" s="15" t="s">
        <v>54</v>
      </c>
      <c r="D15" s="15" t="s">
        <v>21</v>
      </c>
      <c r="E15" s="9"/>
    </row>
    <row r="16" spans="1:5" ht="15.75" thickBot="1" x14ac:dyDescent="0.3">
      <c r="A16" s="48" t="s">
        <v>22</v>
      </c>
      <c r="B16" s="48"/>
      <c r="C16" s="15"/>
      <c r="D16" s="15"/>
      <c r="E16" s="14"/>
    </row>
    <row r="17" spans="1:5" ht="15.75" thickBot="1" x14ac:dyDescent="0.3">
      <c r="A17" s="16"/>
      <c r="B17" s="7">
        <v>42681</v>
      </c>
      <c r="C17" s="15" t="s">
        <v>55</v>
      </c>
      <c r="D17" s="15" t="s">
        <v>23</v>
      </c>
      <c r="E17" s="9"/>
    </row>
    <row r="18" spans="1:5" ht="15.75" thickBot="1" x14ac:dyDescent="0.3">
      <c r="A18" s="16"/>
      <c r="B18" s="7">
        <v>42681</v>
      </c>
      <c r="C18" s="15" t="s">
        <v>56</v>
      </c>
      <c r="D18" s="15" t="s">
        <v>24</v>
      </c>
      <c r="E18" s="9"/>
    </row>
    <row r="19" spans="1:5" ht="15.75" thickBot="1" x14ac:dyDescent="0.3">
      <c r="A19" s="16"/>
      <c r="B19" s="7">
        <v>42681</v>
      </c>
      <c r="C19" s="15" t="s">
        <v>57</v>
      </c>
      <c r="D19" s="15" t="s">
        <v>25</v>
      </c>
      <c r="E19" s="15"/>
    </row>
    <row r="20" spans="1:5" ht="15.75" thickBot="1" x14ac:dyDescent="0.3">
      <c r="A20" s="16"/>
      <c r="B20" s="7">
        <v>42681</v>
      </c>
      <c r="C20" s="15" t="s">
        <v>58</v>
      </c>
      <c r="D20" s="15" t="s">
        <v>59</v>
      </c>
      <c r="E20" s="9"/>
    </row>
    <row r="21" spans="1:5" ht="15.75" thickBot="1" x14ac:dyDescent="0.3">
      <c r="A21" s="16"/>
      <c r="B21" s="7">
        <v>42681</v>
      </c>
      <c r="C21" s="15" t="s">
        <v>60</v>
      </c>
      <c r="D21" s="15" t="s">
        <v>26</v>
      </c>
      <c r="E21" s="9"/>
    </row>
    <row r="22" spans="1:5" x14ac:dyDescent="0.25">
      <c r="A22" s="21"/>
      <c r="B22" s="22">
        <v>42681</v>
      </c>
      <c r="C22" s="23" t="s">
        <v>61</v>
      </c>
      <c r="D22" s="23" t="s">
        <v>27</v>
      </c>
      <c r="E22" s="24"/>
    </row>
    <row r="23" spans="1:5" x14ac:dyDescent="0.25">
      <c r="E23" s="3">
        <f>E1+E16-E17-E18</f>
        <v>0</v>
      </c>
    </row>
  </sheetData>
  <mergeCells count="6">
    <mergeCell ref="A16:B16"/>
    <mergeCell ref="E1:E2"/>
    <mergeCell ref="A1:B1"/>
    <mergeCell ref="A2:B2"/>
    <mergeCell ref="C1:C2"/>
    <mergeCell ref="D1:D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Composição Custo</vt:lpstr>
      <vt:lpstr>Orçamento Quest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vdupont</dc:creator>
  <cp:lastModifiedBy>Flávio FS. Silva</cp:lastModifiedBy>
  <dcterms:created xsi:type="dcterms:W3CDTF">2016-09-06T20:52:14Z</dcterms:created>
  <dcterms:modified xsi:type="dcterms:W3CDTF">2018-10-30T20:31:57Z</dcterms:modified>
</cp:coreProperties>
</file>